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80" yWindow="-330" windowWidth="13575" windowHeight="11400" activeTab="1"/>
  </bookViews>
  <sheets>
    <sheet name="2017一般公共预算收入 " sheetId="22" r:id="rId1"/>
    <sheet name="2017年一般公共预算支出" sheetId="13" r:id="rId2"/>
    <sheet name="2017年功能科目明细表" sheetId="21" r:id="rId3"/>
    <sheet name="2017一般公共预算收支平衡" sheetId="24" r:id="rId4"/>
    <sheet name="2017基金收支" sheetId="11" r:id="rId5"/>
    <sheet name="2017年国有资本经营预算" sheetId="15" r:id="rId6"/>
    <sheet name="2017年社保基金预算收支" sheetId="20" r:id="rId7"/>
    <sheet name="Sheet2" sheetId="2" r:id="rId8"/>
    <sheet name="Sheet3" sheetId="3" r:id="rId9"/>
  </sheets>
  <externalReferences>
    <externalReference r:id="rId10"/>
  </externalReferences>
  <definedNames>
    <definedName name="_xlnm._FilterDatabase" localSheetId="2" hidden="1">'2017年功能科目明细表'!$A$6:$C$302</definedName>
    <definedName name="_xlnm.Database" localSheetId="4">'2017基金收支'!$A$5:$E$5</definedName>
    <definedName name="_xlnm.Database" localSheetId="2">#REF!</definedName>
    <definedName name="_xlnm.Database" localSheetId="5">'2017年国有资本经营预算'!$A$5:$E$5</definedName>
    <definedName name="_xlnm.Database" localSheetId="6">'2017年社保基金预算收支'!$A$5:$D$5</definedName>
    <definedName name="_xlnm.Database" localSheetId="1">#REF!</definedName>
    <definedName name="_xlnm.Database" localSheetId="0">'2017一般公共预算收入 '!$A$5:$E$23</definedName>
    <definedName name="_xlnm.Database" localSheetId="3">'2017一般公共预算收支平衡'!$A$5:$A$22</definedName>
    <definedName name="_xlnm.Database">#REF!</definedName>
    <definedName name="_xlnm.Print_Titles" localSheetId="2">'2017年功能科目明细表'!$4:$5</definedName>
    <definedName name="基金">#REF!</definedName>
    <definedName name="无敌">[1]收入月报!$A$5:$I$32</definedName>
  </definedNames>
  <calcPr calcId="144525"/>
</workbook>
</file>

<file path=xl/calcChain.xml><?xml version="1.0" encoding="utf-8"?>
<calcChain xmlns="http://schemas.openxmlformats.org/spreadsheetml/2006/main">
  <c r="D5" i="15" l="1"/>
  <c r="C24" i="22" l="1"/>
  <c r="B24" i="22"/>
  <c r="C16" i="22"/>
  <c r="B16" i="22"/>
  <c r="C21" i="22"/>
  <c r="D21" i="22"/>
  <c r="B21" i="22"/>
  <c r="C5" i="22"/>
  <c r="B5" i="22"/>
  <c r="C13" i="22"/>
  <c r="D13" i="22"/>
  <c r="B13" i="22"/>
  <c r="C6" i="22"/>
  <c r="D6" i="22"/>
  <c r="D5" i="22" s="1"/>
  <c r="B6" i="22"/>
  <c r="F19" i="22"/>
  <c r="E19" i="22"/>
  <c r="C17" i="22"/>
  <c r="D17" i="22"/>
  <c r="B17" i="22"/>
  <c r="E22" i="13"/>
  <c r="F22" i="13"/>
  <c r="D16" i="22" l="1"/>
  <c r="D24" i="22"/>
  <c r="F6" i="20"/>
  <c r="F7" i="20"/>
  <c r="F8" i="20"/>
  <c r="F9" i="20"/>
  <c r="F5" i="20"/>
  <c r="F6" i="15"/>
  <c r="F7" i="15"/>
  <c r="F10" i="15"/>
  <c r="F11" i="15"/>
  <c r="F12" i="15"/>
  <c r="F5" i="15"/>
  <c r="F6" i="11"/>
  <c r="F7" i="11"/>
  <c r="F8" i="11"/>
  <c r="F10" i="11"/>
  <c r="F11" i="11"/>
  <c r="F12" i="11"/>
  <c r="F13" i="11"/>
  <c r="F14" i="11"/>
  <c r="F7" i="13"/>
  <c r="F8" i="13"/>
  <c r="F9" i="13"/>
  <c r="F10" i="13"/>
  <c r="F11" i="13"/>
  <c r="F12" i="13"/>
  <c r="F13" i="13"/>
  <c r="F14" i="13"/>
  <c r="F15" i="13"/>
  <c r="F16" i="13"/>
  <c r="F17" i="13"/>
  <c r="F18" i="13"/>
  <c r="F19" i="13"/>
  <c r="F20" i="13"/>
  <c r="F21" i="13"/>
  <c r="F6" i="22"/>
  <c r="F7" i="22"/>
  <c r="F8" i="22"/>
  <c r="F9" i="22"/>
  <c r="F10" i="22"/>
  <c r="F11" i="22"/>
  <c r="F12" i="22"/>
  <c r="F16" i="22"/>
  <c r="F17" i="22"/>
  <c r="F18" i="22"/>
  <c r="F20" i="22"/>
  <c r="F21" i="22"/>
  <c r="F22" i="22"/>
  <c r="F23" i="22"/>
  <c r="F24" i="22"/>
  <c r="F5" i="22"/>
  <c r="B16" i="24" l="1"/>
  <c r="B15" i="24"/>
  <c r="B14" i="24"/>
  <c r="B6" i="24"/>
  <c r="B22" i="24" s="1"/>
  <c r="B26" i="24" s="1"/>
  <c r="B28" i="24" s="1"/>
  <c r="B298" i="21" l="1"/>
  <c r="B243" i="21"/>
  <c r="B238" i="21"/>
  <c r="B270" i="21"/>
  <c r="B100" i="21"/>
  <c r="B227" i="21"/>
  <c r="B15" i="21"/>
  <c r="B195" i="21"/>
  <c r="B264" i="21"/>
  <c r="B99" i="21"/>
  <c r="B20" i="21"/>
  <c r="B40" i="21"/>
  <c r="E11" i="11" l="1"/>
  <c r="E13" i="11"/>
  <c r="E14" i="11"/>
  <c r="D9" i="11"/>
  <c r="D5" i="11"/>
  <c r="E23" i="22" l="1"/>
  <c r="E22" i="22"/>
  <c r="E21" i="22"/>
  <c r="E20" i="22"/>
  <c r="E15" i="22"/>
  <c r="E14" i="22"/>
  <c r="E13" i="22"/>
  <c r="E12" i="22"/>
  <c r="E11" i="22"/>
  <c r="E10" i="22"/>
  <c r="E9" i="22"/>
  <c r="E7" i="22"/>
  <c r="E8" i="22" l="1"/>
  <c r="E18" i="22" l="1"/>
  <c r="E6" i="22"/>
  <c r="E5" i="22" l="1"/>
  <c r="E16" i="22"/>
  <c r="E17" i="22"/>
  <c r="E24" i="22" l="1"/>
  <c r="E7" i="13" l="1"/>
  <c r="E8" i="13"/>
  <c r="E9" i="13"/>
  <c r="E10" i="13"/>
  <c r="E11" i="13"/>
  <c r="E12" i="13"/>
  <c r="E13" i="13"/>
  <c r="E14" i="13"/>
  <c r="E15" i="13"/>
  <c r="E16" i="13"/>
  <c r="E17" i="13"/>
  <c r="E18" i="13"/>
  <c r="E19" i="13"/>
  <c r="E21" i="13"/>
  <c r="D6" i="13"/>
  <c r="B301" i="21"/>
  <c r="B295" i="21"/>
  <c r="B294" i="21" s="1"/>
  <c r="B291" i="21"/>
  <c r="B290" i="21" s="1"/>
  <c r="B288" i="21"/>
  <c r="B287" i="21" s="1"/>
  <c r="B285" i="21"/>
  <c r="B282" i="21"/>
  <c r="B279" i="21"/>
  <c r="B276" i="21"/>
  <c r="B273" i="21"/>
  <c r="B271" i="21"/>
  <c r="B269" i="21"/>
  <c r="B263" i="21"/>
  <c r="B258" i="21"/>
  <c r="B253" i="21"/>
  <c r="B251" i="21"/>
  <c r="B244" i="21"/>
  <c r="B242" i="21"/>
  <c r="B240" i="21"/>
  <c r="B236" i="21"/>
  <c r="B233" i="21"/>
  <c r="B231" i="21"/>
  <c r="B228" i="21"/>
  <c r="B226" i="21"/>
  <c r="B223" i="21"/>
  <c r="B216" i="21"/>
  <c r="B213" i="21"/>
  <c r="B209" i="21"/>
  <c r="B203" i="21"/>
  <c r="B198" i="21"/>
  <c r="B190" i="21"/>
  <c r="B181" i="21"/>
  <c r="B174" i="21"/>
  <c r="B171" i="21"/>
  <c r="B169" i="21"/>
  <c r="B167" i="21"/>
  <c r="B160" i="21"/>
  <c r="B157" i="21"/>
  <c r="B155" i="21"/>
  <c r="B152" i="21"/>
  <c r="B149" i="21"/>
  <c r="B146" i="21"/>
  <c r="B140" i="21"/>
  <c r="B138" i="21"/>
  <c r="B133" i="21"/>
  <c r="B130" i="21"/>
  <c r="B127" i="21"/>
  <c r="B120" i="21"/>
  <c r="B114" i="21"/>
  <c r="B109" i="21"/>
  <c r="B98" i="21"/>
  <c r="B95" i="21"/>
  <c r="B92" i="21"/>
  <c r="B90" i="21"/>
  <c r="B87" i="21"/>
  <c r="B83" i="21"/>
  <c r="B79" i="21"/>
  <c r="B75" i="21"/>
  <c r="B71" i="21"/>
  <c r="B68" i="21"/>
  <c r="B65" i="21"/>
  <c r="B63" i="21"/>
  <c r="B59" i="21"/>
  <c r="B54" i="21"/>
  <c r="B50" i="21"/>
  <c r="B46" i="21"/>
  <c r="B41" i="21"/>
  <c r="B39" i="21"/>
  <c r="B33" i="21"/>
  <c r="B26" i="21"/>
  <c r="B21" i="21"/>
  <c r="B14" i="21"/>
  <c r="B11" i="21"/>
  <c r="B8" i="21"/>
  <c r="B235" i="21" l="1"/>
  <c r="B281" i="21"/>
  <c r="B97" i="21"/>
  <c r="B159" i="21"/>
  <c r="B275" i="21"/>
  <c r="B262" i="21"/>
  <c r="B173" i="21"/>
  <c r="B7" i="21"/>
  <c r="B129" i="21"/>
  <c r="B148" i="21"/>
  <c r="B6" i="21" l="1"/>
  <c r="E6" i="20"/>
  <c r="E7" i="20"/>
  <c r="E8" i="20"/>
  <c r="E9" i="20"/>
  <c r="E5" i="20"/>
  <c r="E6" i="15"/>
  <c r="E7" i="15"/>
  <c r="E10" i="15"/>
  <c r="E11" i="15"/>
  <c r="E12" i="15"/>
  <c r="E5" i="15"/>
  <c r="D7" i="15"/>
  <c r="C9" i="11" l="1"/>
  <c r="F9" i="11" s="1"/>
  <c r="B9" i="11"/>
  <c r="C5" i="11"/>
  <c r="F5" i="11" s="1"/>
  <c r="B5" i="11" l="1"/>
  <c r="C6" i="13" l="1"/>
  <c r="F6" i="13" s="1"/>
  <c r="B6" i="13" l="1"/>
  <c r="E6" i="13" s="1"/>
  <c r="E6" i="11" l="1"/>
  <c r="E7" i="11"/>
  <c r="E8" i="11"/>
  <c r="E10" i="11"/>
  <c r="E9" i="11" l="1"/>
  <c r="E5" i="11"/>
</calcChain>
</file>

<file path=xl/comments1.xml><?xml version="1.0" encoding="utf-8"?>
<comments xmlns="http://schemas.openxmlformats.org/spreadsheetml/2006/main">
  <authors>
    <author>作者</author>
  </authors>
  <commentList>
    <comment ref="D12" authorId="0">
      <text>
        <r>
          <rPr>
            <b/>
            <sz val="9"/>
            <color indexed="81"/>
            <rFont val="宋体"/>
            <family val="3"/>
            <charset val="134"/>
          </rPr>
          <t>作者:</t>
        </r>
        <r>
          <rPr>
            <sz val="9"/>
            <color indexed="81"/>
            <rFont val="宋体"/>
            <family val="3"/>
            <charset val="134"/>
          </rPr>
          <t xml:space="preserve">
2040202 166万
2081901 106万
2120399  73万
2100102  370万
2100301 80万
 </t>
        </r>
      </text>
    </comment>
    <comment ref="D20" authorId="0">
      <text>
        <r>
          <rPr>
            <b/>
            <sz val="9"/>
            <color indexed="81"/>
            <rFont val="宋体"/>
            <family val="3"/>
            <charset val="134"/>
          </rPr>
          <t>作者:</t>
        </r>
        <r>
          <rPr>
            <sz val="9"/>
            <color indexed="81"/>
            <rFont val="宋体"/>
            <family val="3"/>
            <charset val="134"/>
          </rPr>
          <t xml:space="preserve">
450万 2010799
978 2050299
388 2010399
</t>
        </r>
      </text>
    </comment>
    <comment ref="D21" authorId="0">
      <text>
        <r>
          <rPr>
            <b/>
            <sz val="9"/>
            <color indexed="81"/>
            <rFont val="宋体"/>
            <family val="3"/>
            <charset val="134"/>
          </rPr>
          <t>作者:</t>
        </r>
        <r>
          <rPr>
            <sz val="9"/>
            <color indexed="81"/>
            <rFont val="宋体"/>
            <family val="3"/>
            <charset val="134"/>
          </rPr>
          <t xml:space="preserve">
1000 2080505
1000 2040201
200  2120101
500  2080506
200  2080507
200  2210201
200  2210203
200  2010301</t>
        </r>
      </text>
    </comment>
  </commentList>
</comments>
</file>

<file path=xl/sharedStrings.xml><?xml version="1.0" encoding="utf-8"?>
<sst xmlns="http://schemas.openxmlformats.org/spreadsheetml/2006/main" count="447" uniqueCount="352">
  <si>
    <t>单位：万元</t>
    <phoneticPr fontId="2" type="noConversion"/>
  </si>
  <si>
    <t>年初预算</t>
  </si>
  <si>
    <t>调整预算</t>
    <phoneticPr fontId="1" type="noConversion"/>
  </si>
  <si>
    <t>附表二</t>
    <phoneticPr fontId="2" type="noConversion"/>
  </si>
  <si>
    <t>单位：万元</t>
  </si>
  <si>
    <r>
      <t>项</t>
    </r>
    <r>
      <rPr>
        <sz val="12"/>
        <rFont val="Times New Roman"/>
        <family val="1"/>
      </rPr>
      <t xml:space="preserve">                         </t>
    </r>
    <r>
      <rPr>
        <sz val="12"/>
        <rFont val="宋体"/>
        <family val="3"/>
        <charset val="134"/>
      </rPr>
      <t>目</t>
    </r>
    <phoneticPr fontId="2" type="noConversion"/>
  </si>
  <si>
    <t xml:space="preserve">一、政府性基金预算收入            </t>
    <phoneticPr fontId="2" type="noConversion"/>
  </si>
  <si>
    <t xml:space="preserve">二、政府性基金预算支出            </t>
    <phoneticPr fontId="2" type="noConversion"/>
  </si>
  <si>
    <t>上年实绩</t>
    <phoneticPr fontId="2" type="noConversion"/>
  </si>
  <si>
    <t xml:space="preserve">      其他国有资本经营预算企业利润收入</t>
    <phoneticPr fontId="2" type="noConversion"/>
  </si>
  <si>
    <t xml:space="preserve">      国有企业改革成本支出</t>
    <phoneticPr fontId="2" type="noConversion"/>
  </si>
  <si>
    <r>
      <t xml:space="preserve">项      </t>
    </r>
    <r>
      <rPr>
        <sz val="12"/>
        <rFont val="宋体"/>
        <family val="3"/>
        <charset val="134"/>
      </rPr>
      <t xml:space="preserve"> </t>
    </r>
    <r>
      <rPr>
        <sz val="12"/>
        <rFont val="宋体"/>
        <family val="3"/>
        <charset val="134"/>
      </rPr>
      <t xml:space="preserve">       目</t>
    </r>
    <phoneticPr fontId="2" type="noConversion"/>
  </si>
  <si>
    <t>上年实绩</t>
    <phoneticPr fontId="1" type="noConversion"/>
  </si>
  <si>
    <t>调整预算</t>
    <phoneticPr fontId="1" type="noConversion"/>
  </si>
  <si>
    <t xml:space="preserve">一般公共预算支出      </t>
    <phoneticPr fontId="2" type="noConversion"/>
  </si>
  <si>
    <t>附表五</t>
    <phoneticPr fontId="2" type="noConversion"/>
  </si>
  <si>
    <t>项    目</t>
  </si>
  <si>
    <t xml:space="preserve">一般公共预算支出      </t>
  </si>
  <si>
    <t xml:space="preserve">        人大事务</t>
  </si>
  <si>
    <t xml:space="preserve">            行政运行</t>
  </si>
  <si>
    <t xml:space="preserve">            一般行政管理事务</t>
  </si>
  <si>
    <t xml:space="preserve">        政协事务</t>
  </si>
  <si>
    <t xml:space="preserve">        政府办公厅（室）及相关机构事务</t>
  </si>
  <si>
    <t xml:space="preserve">            政务公开审批</t>
  </si>
  <si>
    <t xml:space="preserve">            信访事务</t>
  </si>
  <si>
    <t xml:space="preserve">            事业运行</t>
  </si>
  <si>
    <t xml:space="preserve">        发展与改革事务</t>
  </si>
  <si>
    <t xml:space="preserve">            物价管理</t>
  </si>
  <si>
    <t xml:space="preserve">        统计信息事务</t>
  </si>
  <si>
    <t xml:space="preserve">            专项统计业务</t>
  </si>
  <si>
    <t xml:space="preserve">            统计管理</t>
  </si>
  <si>
    <t xml:space="preserve">            统计抽样调查</t>
  </si>
  <si>
    <t xml:space="preserve">            信息化建设</t>
  </si>
  <si>
    <t xml:space="preserve">        审计事务</t>
  </si>
  <si>
    <t xml:space="preserve">            审计业务</t>
  </si>
  <si>
    <t xml:space="preserve">        人力资源事务</t>
  </si>
  <si>
    <t xml:space="preserve">            其他人力资源事务支出</t>
  </si>
  <si>
    <t xml:space="preserve">        纪检监察事务</t>
  </si>
  <si>
    <t xml:space="preserve">        商贸事务</t>
  </si>
  <si>
    <t xml:space="preserve">            招商引资</t>
  </si>
  <si>
    <t xml:space="preserve">        工商行政管理事务</t>
  </si>
  <si>
    <t xml:space="preserve">            工商行政管理专项</t>
  </si>
  <si>
    <t xml:space="preserve">        质量技术监督与检验检疫事务</t>
  </si>
  <si>
    <t xml:space="preserve">            质量技术监督行政执法及业务管理</t>
  </si>
  <si>
    <t xml:space="preserve">        档案事务</t>
  </si>
  <si>
    <t xml:space="preserve">        民主党派及工商联事务</t>
  </si>
  <si>
    <t xml:space="preserve">        党委办公厅（室）及相关机构事务</t>
  </si>
  <si>
    <t xml:space="preserve">        组织事务</t>
  </si>
  <si>
    <t xml:space="preserve">        宣传事务</t>
  </si>
  <si>
    <t xml:space="preserve">        统战事务</t>
  </si>
  <si>
    <t xml:space="preserve">        其他共产党事务支出</t>
  </si>
  <si>
    <t xml:space="preserve">        其他一般公共服务支出</t>
  </si>
  <si>
    <t xml:space="preserve">            其他一般公共服务支出</t>
  </si>
  <si>
    <t xml:space="preserve">            治安管理</t>
  </si>
  <si>
    <t xml:space="preserve">            刑事侦查</t>
  </si>
  <si>
    <t xml:space="preserve">            禁毒管理</t>
  </si>
  <si>
    <t xml:space="preserve">            网络侦控管理</t>
  </si>
  <si>
    <t xml:space="preserve">            反恐怖</t>
  </si>
  <si>
    <t xml:space="preserve">            拘押收教场所管理</t>
  </si>
  <si>
    <t xml:space="preserve">            其他公安支出</t>
  </si>
  <si>
    <t xml:space="preserve">            其他检察支出</t>
  </si>
  <si>
    <t xml:space="preserve">            案件审判</t>
  </si>
  <si>
    <t xml:space="preserve">           “两庭”建设</t>
  </si>
  <si>
    <t xml:space="preserve">            基层司法业务</t>
  </si>
  <si>
    <t xml:space="preserve">            普法宣传</t>
  </si>
  <si>
    <t xml:space="preserve">            律师公证管理</t>
  </si>
  <si>
    <t xml:space="preserve">            法律援助</t>
  </si>
  <si>
    <t xml:space="preserve">            其他公共安全支出</t>
  </si>
  <si>
    <t xml:space="preserve">            学前教育</t>
  </si>
  <si>
    <t xml:space="preserve">            小学教育</t>
  </si>
  <si>
    <t xml:space="preserve">            初中教育</t>
  </si>
  <si>
    <t xml:space="preserve">            其他普通教育支出</t>
  </si>
  <si>
    <t xml:space="preserve">            特殊学校教育</t>
  </si>
  <si>
    <t xml:space="preserve">            教师进修</t>
  </si>
  <si>
    <t xml:space="preserve">            培训支出</t>
  </si>
  <si>
    <t xml:space="preserve">            产业技术研究与开发</t>
  </si>
  <si>
    <t xml:space="preserve">            科普活动</t>
  </si>
  <si>
    <t xml:space="preserve">            其他科学技术支出</t>
  </si>
  <si>
    <t xml:space="preserve">            图书馆</t>
  </si>
  <si>
    <t xml:space="preserve">            群众文化</t>
  </si>
  <si>
    <t xml:space="preserve">            文化市场管理</t>
  </si>
  <si>
    <t xml:space="preserve">            其他文化支出</t>
  </si>
  <si>
    <t xml:space="preserve">            文物保护</t>
  </si>
  <si>
    <t xml:space="preserve">            其他体育支出</t>
  </si>
  <si>
    <t xml:space="preserve">        人力资源和社会保障管理事务</t>
  </si>
  <si>
    <t xml:space="preserve">            劳动保障监察</t>
  </si>
  <si>
    <t xml:space="preserve">            社会保险经办机构</t>
  </si>
  <si>
    <t xml:space="preserve">            劳动关系和维权</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</si>
  <si>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</si>
  <si>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</si>
  <si>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</si>
  <si>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</si>
  <si>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</si>
  <si>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</si>
  <si>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</si>
  <si>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</si>
  <si>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</si>
  <si>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</si>
  <si>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</si>
  <si>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</si>
  <si>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其他行政事业单位离退休支出</t>
  </si>
  <si>
    <t xml:space="preserve">        就业补助</t>
  </si>
  <si>
    <t xml:space="preserve">            职业培训补贴</t>
  </si>
  <si>
    <t xml:space="preserve">            社会保险补贴</t>
  </si>
  <si>
    <t xml:space="preserve">            公益性岗位补贴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</si>
  <si>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</si>
  <si>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</si>
  <si>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</si>
  <si>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</si>
  <si>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</si>
  <si>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</si>
  <si>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其他优抚支出</t>
  </si>
  <si>
    <t xml:space="preserve">        退役安置</t>
  </si>
  <si>
    <t xml:space="preserve">            退役士兵安置</t>
  </si>
  <si>
    <t xml:space="preserve">            军队移交政府的离退休人员安置</t>
  </si>
  <si>
    <t xml:space="preserve">            退役士兵管理教育</t>
  </si>
  <si>
    <t xml:space="preserve">        社会福利</t>
  </si>
  <si>
    <t xml:space="preserve">            老年福利</t>
  </si>
  <si>
    <t xml:space="preserve">            殡葬</t>
  </si>
  <si>
    <t xml:space="preserve">        残疾人事业</t>
  </si>
  <si>
    <t xml:space="preserve">            残疾人康复</t>
  </si>
  <si>
    <t xml:space="preserve">            残疾人就业和扶贫</t>
  </si>
  <si>
    <t xml:space="preserve">            其他残疾人事业支出</t>
  </si>
  <si>
    <t xml:space="preserve">        红十字事业</t>
  </si>
  <si>
    <t xml:space="preserve">        最低生活保障</t>
  </si>
  <si>
    <t xml:space="preserve">            城市最低生活保障金支出</t>
  </si>
  <si>
    <t xml:space="preserve">        临时救助</t>
  </si>
  <si>
    <t xml:space="preserve">            临时救助支出</t>
  </si>
  <si>
    <t xml:space="preserve">            流浪乞讨人员救助支出</t>
  </si>
  <si>
    <t xml:space="preserve">        其他生活救助</t>
  </si>
  <si>
    <t xml:space="preserve">            其他城市生活救助</t>
  </si>
  <si>
    <t xml:space="preserve">        其他社会保障和就业支出</t>
  </si>
  <si>
    <t xml:space="preserve">            其他社会保障和就业支出</t>
  </si>
  <si>
    <t xml:space="preserve">        医疗卫生与计划生育管理事务</t>
  </si>
  <si>
    <t xml:space="preserve">            其他医疗卫生与计划生育管理事务支出</t>
  </si>
  <si>
    <t xml:space="preserve">        公立医院</t>
  </si>
  <si>
    <t xml:space="preserve">            中医（民族）医院</t>
  </si>
  <si>
    <t xml:space="preserve">        基层医疗卫生机构</t>
  </si>
  <si>
    <t xml:space="preserve">            城市社区卫生机构</t>
  </si>
  <si>
    <t xml:space="preserve">        公共卫生</t>
  </si>
  <si>
    <t xml:space="preserve">            疾病预防控制机构</t>
  </si>
  <si>
    <t xml:space="preserve">            卫生监督机构</t>
  </si>
  <si>
    <t xml:space="preserve">            妇幼保健机构</t>
  </si>
  <si>
    <t xml:space="preserve">            基本公共卫生服务</t>
  </si>
  <si>
    <t xml:space="preserve">            其他公共卫生支出</t>
  </si>
  <si>
    <t xml:space="preserve">        计划生育事务</t>
  </si>
  <si>
    <t xml:space="preserve">            其他计划生育事务支出</t>
  </si>
  <si>
    <t xml:space="preserve">        食品和药品监督管理事务</t>
  </si>
  <si>
    <t xml:space="preserve">        城乡社区管理事务</t>
  </si>
  <si>
    <t xml:space="preserve">            城管执法</t>
  </si>
  <si>
    <t xml:space="preserve">            工程建设管理</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</si>
  <si>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</si>
  <si>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</si>
  <si>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</si>
  <si>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</si>
  <si>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</si>
  <si>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</si>
  <si>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</si>
  <si>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农业</t>
  </si>
  <si>
    <t xml:space="preserve">            其他农业支出</t>
  </si>
  <si>
    <t xml:space="preserve">        水利</t>
  </si>
  <si>
    <t xml:space="preserve">            其他水利支出</t>
  </si>
  <si>
    <t xml:space="preserve">        安全生产监管</t>
  </si>
  <si>
    <t xml:space="preserve">        支持中小企业发展和管理支出</t>
  </si>
  <si>
    <t xml:space="preserve">            其他支持中小企业发展和管理支出</t>
  </si>
  <si>
    <t xml:space="preserve">        国土资源事务</t>
  </si>
  <si>
    <t xml:space="preserve">        住房改革支出</t>
  </si>
  <si>
    <t xml:space="preserve">            住房公积金</t>
  </si>
  <si>
    <t xml:space="preserve">            购房补贴</t>
  </si>
  <si>
    <t xml:space="preserve">         其他支出</t>
  </si>
  <si>
    <t xml:space="preserve">             其他支出</t>
  </si>
  <si>
    <t>附表六</t>
    <phoneticPr fontId="2" type="noConversion"/>
  </si>
  <si>
    <t>编制日期：2017年11月</t>
    <phoneticPr fontId="2" type="noConversion"/>
  </si>
  <si>
    <t>二○一七年一般公共预算支出调整表</t>
    <phoneticPr fontId="2" type="noConversion"/>
  </si>
  <si>
    <t>二○一七年政府性基金预算收支调整表</t>
    <phoneticPr fontId="2" type="noConversion"/>
  </si>
  <si>
    <t>编制日期：2017年11月</t>
    <phoneticPr fontId="2" type="noConversion"/>
  </si>
  <si>
    <t>二○一七年国有资本经营预算收支调整表</t>
    <phoneticPr fontId="2" type="noConversion"/>
  </si>
  <si>
    <t xml:space="preserve">         其他科学技术支出</t>
    <phoneticPr fontId="1" type="noConversion"/>
  </si>
  <si>
    <r>
      <t>项</t>
    </r>
    <r>
      <rPr>
        <sz val="12"/>
        <rFont val="Times New Roman"/>
        <family val="1"/>
      </rPr>
      <t xml:space="preserve">                         </t>
    </r>
    <r>
      <rPr>
        <sz val="12"/>
        <rFont val="宋体"/>
        <family val="3"/>
        <charset val="134"/>
      </rPr>
      <t>目</t>
    </r>
    <phoneticPr fontId="2" type="noConversion"/>
  </si>
  <si>
    <t>上年实绩</t>
  </si>
  <si>
    <t>调整预算</t>
  </si>
  <si>
    <t>二○一七年社会保险基金预算收支调整表</t>
    <phoneticPr fontId="2" type="noConversion"/>
  </si>
  <si>
    <t xml:space="preserve">      其他国有资本经营预算企业股利、股息收入</t>
    <phoneticPr fontId="1" type="noConversion"/>
  </si>
  <si>
    <t>二○一七年一般公共预算支出功能分类科目明细表</t>
    <phoneticPr fontId="1" type="noConversion"/>
  </si>
  <si>
    <t>编制日期：2017年11月</t>
    <phoneticPr fontId="1" type="noConversion"/>
  </si>
  <si>
    <t>调整预算</t>
    <phoneticPr fontId="1" type="noConversion"/>
  </si>
  <si>
    <t xml:space="preserve">            其他政府办公厅（室）及相关机构事务支出</t>
    <phoneticPr fontId="1" type="noConversion"/>
  </si>
  <si>
    <t xml:space="preserve">            其他统计信息事务支出</t>
    <phoneticPr fontId="1" type="noConversion"/>
  </si>
  <si>
    <t xml:space="preserve">        财政事务</t>
    <phoneticPr fontId="1" type="noConversion"/>
  </si>
  <si>
    <t xml:space="preserve">            其他财政事务支出</t>
    <phoneticPr fontId="1" type="noConversion"/>
  </si>
  <si>
    <t xml:space="preserve">        税收事务</t>
    <phoneticPr fontId="1" type="noConversion"/>
  </si>
  <si>
    <t xml:space="preserve">            其他税收事务支出</t>
    <phoneticPr fontId="1" type="noConversion"/>
  </si>
  <si>
    <t xml:space="preserve">            一般行政管理实务</t>
    <phoneticPr fontId="1" type="noConversion"/>
  </si>
  <si>
    <t xml:space="preserve">        群众团体事务</t>
    <phoneticPr fontId="1" type="noConversion"/>
  </si>
  <si>
    <t xml:space="preserve">            事业运行</t>
    <phoneticPr fontId="1" type="noConversion"/>
  </si>
  <si>
    <t xml:space="preserve">        对外联络事务</t>
    <phoneticPr fontId="1" type="noConversion"/>
  </si>
  <si>
    <t xml:space="preserve">         公安</t>
    <phoneticPr fontId="1" type="noConversion"/>
  </si>
  <si>
    <t xml:space="preserve">         检察</t>
    <phoneticPr fontId="1" type="noConversion"/>
  </si>
  <si>
    <t xml:space="preserve">         法院</t>
    <phoneticPr fontId="1" type="noConversion"/>
  </si>
  <si>
    <t xml:space="preserve">         司法</t>
    <phoneticPr fontId="1" type="noConversion"/>
  </si>
  <si>
    <t xml:space="preserve">         其他公共安全支出</t>
    <phoneticPr fontId="1" type="noConversion"/>
  </si>
  <si>
    <t xml:space="preserve">         教育管理事务</t>
    <phoneticPr fontId="1" type="noConversion"/>
  </si>
  <si>
    <t xml:space="preserve">         普通教育</t>
    <phoneticPr fontId="1" type="noConversion"/>
  </si>
  <si>
    <t xml:space="preserve">         特殊教育</t>
    <phoneticPr fontId="1" type="noConversion"/>
  </si>
  <si>
    <t xml:space="preserve">         进修及培训</t>
    <phoneticPr fontId="1" type="noConversion"/>
  </si>
  <si>
    <t xml:space="preserve">            干部教育</t>
    <phoneticPr fontId="1" type="noConversion"/>
  </si>
  <si>
    <t xml:space="preserve">            退役士兵能力提升</t>
    <phoneticPr fontId="1" type="noConversion"/>
  </si>
  <si>
    <t xml:space="preserve">            其他进修及培训</t>
    <phoneticPr fontId="1" type="noConversion"/>
  </si>
  <si>
    <t xml:space="preserve">         其他教育支出</t>
    <phoneticPr fontId="1" type="noConversion"/>
  </si>
  <si>
    <t xml:space="preserve">            其他教育支出</t>
    <phoneticPr fontId="1" type="noConversion"/>
  </si>
  <si>
    <t xml:space="preserve">         科学技术管理事务</t>
    <phoneticPr fontId="1" type="noConversion"/>
  </si>
  <si>
    <t xml:space="preserve">         技术研究与开发</t>
    <phoneticPr fontId="1" type="noConversion"/>
  </si>
  <si>
    <t xml:space="preserve">            其他技术研究与开发支出</t>
    <phoneticPr fontId="1" type="noConversion"/>
  </si>
  <si>
    <t xml:space="preserve">         科学技术普及</t>
    <phoneticPr fontId="1" type="noConversion"/>
  </si>
  <si>
    <t xml:space="preserve">         文化</t>
    <phoneticPr fontId="1" type="noConversion"/>
  </si>
  <si>
    <t xml:space="preserve">         文物</t>
    <phoneticPr fontId="1" type="noConversion"/>
  </si>
  <si>
    <t xml:space="preserve">         体育</t>
    <phoneticPr fontId="1" type="noConversion"/>
  </si>
  <si>
    <t xml:space="preserve">         其他文化体育与传媒支出</t>
    <phoneticPr fontId="1" type="noConversion"/>
  </si>
  <si>
    <t xml:space="preserve">            其他文化体育与传媒支出</t>
    <phoneticPr fontId="1" type="noConversion"/>
  </si>
  <si>
    <t xml:space="preserve">            机关事业单位基本养老保险缴费支出</t>
    <phoneticPr fontId="1" type="noConversion"/>
  </si>
  <si>
    <t xml:space="preserve">            机关事业单位职业年金缴费支出</t>
    <phoneticPr fontId="1" type="noConversion"/>
  </si>
  <si>
    <t xml:space="preserve">            对机关事业单位基本养老保险基金的补助</t>
    <phoneticPr fontId="1" type="noConversion"/>
  </si>
  <si>
    <t xml:space="preserve">            残疾人生活和护理补贴</t>
    <phoneticPr fontId="1" type="noConversion"/>
  </si>
  <si>
    <t xml:space="preserve">            突发公共卫生事件应急处理</t>
    <phoneticPr fontId="1" type="noConversion"/>
  </si>
  <si>
    <t xml:space="preserve">            药品事务</t>
    <phoneticPr fontId="1" type="noConversion"/>
  </si>
  <si>
    <t xml:space="preserve">            食品安全事务</t>
    <phoneticPr fontId="1" type="noConversion"/>
  </si>
  <si>
    <t xml:space="preserve">        行政事业单位医疗</t>
    <phoneticPr fontId="1" type="noConversion"/>
  </si>
  <si>
    <t xml:space="preserve">            行政单位医疗</t>
    <phoneticPr fontId="1" type="noConversion"/>
  </si>
  <si>
    <t xml:space="preserve">            事业单位医疗</t>
    <phoneticPr fontId="1" type="noConversion"/>
  </si>
  <si>
    <t xml:space="preserve">            公务员医疗补助</t>
    <phoneticPr fontId="1" type="noConversion"/>
  </si>
  <si>
    <t xml:space="preserve">        其他商业服务业等支出</t>
    <phoneticPr fontId="1" type="noConversion"/>
  </si>
  <si>
    <t xml:space="preserve">            其他商业服务业等支出</t>
    <phoneticPr fontId="1" type="noConversion"/>
  </si>
  <si>
    <t xml:space="preserve">         地方政府一般债务付息支出</t>
    <phoneticPr fontId="1" type="noConversion"/>
  </si>
  <si>
    <t>附表一</t>
    <phoneticPr fontId="2" type="noConversion"/>
  </si>
  <si>
    <t>二○一七年一般公共预算收入调整表</t>
    <phoneticPr fontId="2" type="noConversion"/>
  </si>
  <si>
    <t>编制日期：2017年11月</t>
    <phoneticPr fontId="2" type="noConversion"/>
  </si>
  <si>
    <r>
      <t>项</t>
    </r>
    <r>
      <rPr>
        <sz val="12"/>
        <rFont val="Times New Roman"/>
        <family val="1"/>
      </rPr>
      <t xml:space="preserve">                                  </t>
    </r>
    <r>
      <rPr>
        <sz val="12"/>
        <rFont val="宋体"/>
        <family val="3"/>
        <charset val="134"/>
      </rPr>
      <t>目</t>
    </r>
    <phoneticPr fontId="2" type="noConversion"/>
  </si>
  <si>
    <t>上年同口径</t>
    <phoneticPr fontId="1" type="noConversion"/>
  </si>
  <si>
    <t>调整预算</t>
    <phoneticPr fontId="1" type="noConversion"/>
  </si>
  <si>
    <t>二○一七年一般公共预算财政收支平衡表</t>
    <phoneticPr fontId="2" type="noConversion"/>
  </si>
  <si>
    <t>编制日期：2017年11月</t>
    <phoneticPr fontId="2" type="noConversion"/>
  </si>
  <si>
    <r>
      <t>项</t>
    </r>
    <r>
      <rPr>
        <sz val="12"/>
        <rFont val="Times New Roman"/>
        <family val="1"/>
      </rPr>
      <t xml:space="preserve">                                 </t>
    </r>
    <r>
      <rPr>
        <sz val="12"/>
        <rFont val="宋体"/>
        <family val="3"/>
        <charset val="134"/>
      </rPr>
      <t>目</t>
    </r>
    <phoneticPr fontId="2" type="noConversion"/>
  </si>
  <si>
    <t xml:space="preserve">一、地方一般公共预算收入        </t>
    <phoneticPr fontId="2" type="noConversion"/>
  </si>
  <si>
    <t>二、上级补助结算收入</t>
    <phoneticPr fontId="2" type="noConversion"/>
  </si>
  <si>
    <t xml:space="preserve">    其中：“营改增”基数返还</t>
    <phoneticPr fontId="2" type="noConversion"/>
  </si>
  <si>
    <t xml:space="preserve">          上划增值税和消费税两税返还收入</t>
    <phoneticPr fontId="2" type="noConversion"/>
  </si>
  <si>
    <t xml:space="preserve">          所得税基数返还收入</t>
    <phoneticPr fontId="2" type="noConversion"/>
  </si>
  <si>
    <t xml:space="preserve">          搬迁企业结算收入</t>
    <phoneticPr fontId="2" type="noConversion"/>
  </si>
  <si>
    <t xml:space="preserve">          市体制财力专项补助收入</t>
    <phoneticPr fontId="2" type="noConversion"/>
  </si>
  <si>
    <t xml:space="preserve">          体制结算补助收入</t>
    <phoneticPr fontId="2" type="noConversion"/>
  </si>
  <si>
    <t>三、调入资金</t>
    <phoneticPr fontId="2" type="noConversion"/>
  </si>
  <si>
    <t>四、上解上级支出</t>
    <phoneticPr fontId="2" type="noConversion"/>
  </si>
  <si>
    <r>
      <t xml:space="preserve">    </t>
    </r>
    <r>
      <rPr>
        <sz val="12"/>
        <color theme="1"/>
        <rFont val="宋体"/>
        <family val="3"/>
        <charset val="134"/>
      </rPr>
      <t>其中：地方财政收入增收上解支出（</t>
    </r>
    <r>
      <rPr>
        <sz val="12"/>
        <color theme="1"/>
        <rFont val="Times New Roman"/>
        <family val="1"/>
      </rPr>
      <t>40%</t>
    </r>
    <r>
      <rPr>
        <sz val="12"/>
        <color theme="1"/>
        <rFont val="宋体"/>
        <family val="3"/>
        <charset val="134"/>
      </rPr>
      <t>）</t>
    </r>
    <phoneticPr fontId="2" type="noConversion"/>
  </si>
  <si>
    <r>
      <t xml:space="preserve">          </t>
    </r>
    <r>
      <rPr>
        <sz val="12"/>
        <color theme="1"/>
        <rFont val="宋体"/>
        <family val="3"/>
        <charset val="134"/>
      </rPr>
      <t>总额分享上解支出（</t>
    </r>
    <r>
      <rPr>
        <sz val="12"/>
        <color theme="1"/>
        <rFont val="Times New Roman"/>
        <family val="1"/>
      </rPr>
      <t>48.3%</t>
    </r>
    <r>
      <rPr>
        <sz val="12"/>
        <color theme="1"/>
        <rFont val="宋体"/>
        <family val="3"/>
        <charset val="134"/>
      </rPr>
      <t>）</t>
    </r>
    <phoneticPr fontId="2" type="noConversion"/>
  </si>
  <si>
    <r>
      <t xml:space="preserve">          </t>
    </r>
    <r>
      <rPr>
        <sz val="12"/>
        <color theme="1"/>
        <rFont val="宋体"/>
        <family val="3"/>
        <charset val="134"/>
      </rPr>
      <t>市属下放企业收入递增上解支出（</t>
    </r>
    <r>
      <rPr>
        <sz val="12"/>
        <color theme="1"/>
        <rFont val="Times New Roman"/>
        <family val="1"/>
      </rPr>
      <t>8%</t>
    </r>
    <r>
      <rPr>
        <sz val="12"/>
        <color theme="1"/>
        <rFont val="宋体"/>
        <family val="3"/>
        <charset val="134"/>
      </rPr>
      <t>）</t>
    </r>
    <phoneticPr fontId="2" type="noConversion"/>
  </si>
  <si>
    <r>
      <t xml:space="preserve">          </t>
    </r>
    <r>
      <rPr>
        <sz val="12"/>
        <color theme="1"/>
        <rFont val="宋体"/>
        <family val="3"/>
        <charset val="134"/>
      </rPr>
      <t>体制包干上解支出</t>
    </r>
    <phoneticPr fontId="2" type="noConversion"/>
  </si>
  <si>
    <r>
      <t xml:space="preserve">          </t>
    </r>
    <r>
      <rPr>
        <sz val="12"/>
        <color theme="1"/>
        <rFont val="宋体"/>
        <family val="3"/>
        <charset val="134"/>
      </rPr>
      <t>上划增值税和消费税两税上解支出</t>
    </r>
    <phoneticPr fontId="2" type="noConversion"/>
  </si>
  <si>
    <r>
      <t xml:space="preserve">          </t>
    </r>
    <r>
      <rPr>
        <sz val="12"/>
        <color theme="1"/>
        <rFont val="宋体"/>
        <family val="3"/>
        <charset val="134"/>
      </rPr>
      <t>出口退税专项上解支出</t>
    </r>
    <phoneticPr fontId="2" type="noConversion"/>
  </si>
  <si>
    <r>
      <t xml:space="preserve">          </t>
    </r>
    <r>
      <rPr>
        <sz val="12"/>
        <color theme="1"/>
        <rFont val="宋体"/>
        <family val="3"/>
        <charset val="134"/>
      </rPr>
      <t>其他体制上解支出</t>
    </r>
    <phoneticPr fontId="2" type="noConversion"/>
  </si>
  <si>
    <t>五、当年一般公共预算可用资金（一+二+三-四）</t>
    <phoneticPr fontId="2" type="noConversion"/>
  </si>
  <si>
    <t>六、上年结余</t>
    <phoneticPr fontId="2" type="noConversion"/>
  </si>
  <si>
    <t>九、一般公共预算累计可用资金（五+六+七+八）</t>
    <phoneticPr fontId="2" type="noConversion"/>
  </si>
  <si>
    <t>十、一般公共预算支出</t>
    <phoneticPr fontId="2" type="noConversion"/>
  </si>
  <si>
    <t>十一、年末余额（九-十）</t>
    <phoneticPr fontId="2" type="noConversion"/>
  </si>
  <si>
    <t xml:space="preserve">  3、企业所得税40％          </t>
  </si>
  <si>
    <t xml:space="preserve">  4、个人所得税40％          </t>
  </si>
  <si>
    <t xml:space="preserve">  5、城市维护建设税     </t>
  </si>
  <si>
    <t xml:space="preserve">  6、其他各税           </t>
  </si>
  <si>
    <t xml:space="preserve">  1、专项收入（包括教育费附加、地方教育附加、地方水利建设专项收入和残疾人就业保障金收入）</t>
  </si>
  <si>
    <t xml:space="preserve">  2、其他收入（包括行政事业性收费收入、罚没款和利息收入）</t>
  </si>
  <si>
    <t xml:space="preserve">  3、企业所得税60％ </t>
  </si>
  <si>
    <t xml:space="preserve">  4、个人所得税60％ </t>
  </si>
  <si>
    <t>三、财政总收入（一+二）</t>
  </si>
  <si>
    <t xml:space="preserve"> 1、一般公共服务支出</t>
  </si>
  <si>
    <t xml:space="preserve"> 2、公共安全支出</t>
  </si>
  <si>
    <t xml:space="preserve"> 3、教育支出</t>
  </si>
  <si>
    <t xml:space="preserve"> 4、科学技术支出</t>
  </si>
  <si>
    <t xml:space="preserve"> 5、文化体育与传媒支出</t>
  </si>
  <si>
    <t xml:space="preserve"> 6、社会保障和就业支出</t>
  </si>
  <si>
    <t xml:space="preserve"> 7、医疗卫生与计划生育支出</t>
  </si>
  <si>
    <t>年初预算</t>
    <phoneticPr fontId="2" type="noConversion"/>
  </si>
  <si>
    <t xml:space="preserve"> 8、城乡社区支出</t>
    <phoneticPr fontId="1" type="noConversion"/>
  </si>
  <si>
    <t xml:space="preserve"> 9、农林水支出</t>
    <phoneticPr fontId="1" type="noConversion"/>
  </si>
  <si>
    <t xml:space="preserve"> 11、商业服务业等支出</t>
    <phoneticPr fontId="1" type="noConversion"/>
  </si>
  <si>
    <t xml:space="preserve"> 10、资源勘探信息等支出</t>
    <phoneticPr fontId="1" type="noConversion"/>
  </si>
  <si>
    <t xml:space="preserve"> 12、国土海洋气象等支出</t>
    <phoneticPr fontId="1" type="noConversion"/>
  </si>
  <si>
    <t xml:space="preserve"> 13、住房保障支出</t>
    <phoneticPr fontId="1" type="noConversion"/>
  </si>
  <si>
    <t xml:space="preserve"> 14、预备费</t>
    <phoneticPr fontId="1" type="noConversion"/>
  </si>
  <si>
    <t xml:space="preserve"> 15、其他支出</t>
    <phoneticPr fontId="1" type="noConversion"/>
  </si>
  <si>
    <t>调整预算</t>
    <phoneticPr fontId="2" type="noConversion"/>
  </si>
  <si>
    <t>七、调入预算稳定调节基金</t>
  </si>
  <si>
    <t>八、调入预算周转金</t>
  </si>
  <si>
    <t xml:space="preserve">    1、一般公共服务支出</t>
  </si>
  <si>
    <t xml:space="preserve">    2、公共安全支出</t>
  </si>
  <si>
    <t xml:space="preserve">    3、教育支出</t>
  </si>
  <si>
    <t xml:space="preserve">    4、科学技术支出</t>
  </si>
  <si>
    <t xml:space="preserve">    5、文化体育与传媒支出</t>
  </si>
  <si>
    <t xml:space="preserve">    6、社会保障和就业支出</t>
  </si>
  <si>
    <t xml:space="preserve">    7、医疗卫生与计划生育支出</t>
  </si>
  <si>
    <t xml:space="preserve">   1、福利彩票公益金收入</t>
  </si>
  <si>
    <t xml:space="preserve">   2、体育彩票公益金收入</t>
  </si>
  <si>
    <t xml:space="preserve">   3、其他政府性基金收入</t>
  </si>
  <si>
    <t xml:space="preserve">   1、用于社会福利的彩票公益金支出</t>
  </si>
  <si>
    <t xml:space="preserve">   2、用于体育事业的彩票公益金支出</t>
  </si>
  <si>
    <t xml:space="preserve">   3、用于残疾人事业的彩票公益金支出</t>
  </si>
  <si>
    <t xml:space="preserve">   4、其他政府性基金收入安排的支出</t>
  </si>
  <si>
    <t xml:space="preserve">   5、债务付息支出</t>
  </si>
  <si>
    <t>年初预算</t>
    <phoneticPr fontId="1" type="noConversion"/>
  </si>
  <si>
    <t xml:space="preserve">一、国有资本经营预算收入            </t>
  </si>
  <si>
    <t xml:space="preserve">   1、利润收入</t>
  </si>
  <si>
    <t xml:space="preserve">二、国有资本经营预算支出           </t>
  </si>
  <si>
    <t xml:space="preserve">   1、解决历史遗留问题及改革成本支出</t>
  </si>
  <si>
    <t xml:space="preserve">一、社会保险基金预算收入            </t>
  </si>
  <si>
    <t xml:space="preserve">   1、机关事业单位基本养老保险费收入</t>
  </si>
  <si>
    <t xml:space="preserve">   2、机关事业单位基本养老保险基金财政补助收入</t>
  </si>
  <si>
    <t xml:space="preserve">二、社会保险基金预算支出           </t>
  </si>
  <si>
    <t xml:space="preserve">   1、机关事业单位基本养老保险基金支出</t>
  </si>
  <si>
    <t>附表三</t>
    <phoneticPr fontId="1" type="noConversion"/>
  </si>
  <si>
    <t>附表四</t>
    <phoneticPr fontId="2" type="noConversion"/>
  </si>
  <si>
    <t>附表七</t>
    <phoneticPr fontId="2" type="noConversion"/>
  </si>
  <si>
    <t>（一）税收收入</t>
    <phoneticPr fontId="1" type="noConversion"/>
  </si>
  <si>
    <t>（二）非税收入</t>
    <phoneticPr fontId="1" type="noConversion"/>
  </si>
  <si>
    <t>二、上划中央收入</t>
    <phoneticPr fontId="1" type="noConversion"/>
  </si>
  <si>
    <t>比上年同口径增减%</t>
    <phoneticPr fontId="2" type="noConversion"/>
  </si>
  <si>
    <t>比年初预算增减%</t>
    <phoneticPr fontId="2" type="noConversion"/>
  </si>
  <si>
    <t>年初预期</t>
    <phoneticPr fontId="2" type="noConversion"/>
  </si>
  <si>
    <t>比年初预期增减%</t>
    <phoneticPr fontId="2" type="noConversion"/>
  </si>
  <si>
    <t>比上年增减%</t>
    <phoneticPr fontId="2" type="noConversion"/>
  </si>
  <si>
    <t>比上年增减%</t>
    <phoneticPr fontId="2" type="noConversion"/>
  </si>
  <si>
    <t>备注：福利彩票公益金收入减少主要是因为地方福利彩票公益金分成比例从65%下调至40%。</t>
    <phoneticPr fontId="1" type="noConversion"/>
  </si>
  <si>
    <t xml:space="preserve"> 16、债务付息支出</t>
    <phoneticPr fontId="1" type="noConversion"/>
  </si>
  <si>
    <t xml:space="preserve">      2、由于差额、自收自支和改制事业单位退休金根据杭州市要求从2017年下半年开始下放至城区保障发放，因此收支较年初预算出现较大增幅。</t>
    <phoneticPr fontId="1" type="noConversion"/>
  </si>
  <si>
    <t xml:space="preserve">  1、增值税50％     </t>
    <phoneticPr fontId="1" type="noConversion"/>
  </si>
  <si>
    <t xml:space="preserve">  2、改征增值税50％ </t>
    <phoneticPr fontId="1" type="noConversion"/>
  </si>
  <si>
    <t xml:space="preserve">  1、增值税50％      </t>
    <phoneticPr fontId="1" type="noConversion"/>
  </si>
  <si>
    <t xml:space="preserve">  3、消费税</t>
    <phoneticPr fontId="1" type="noConversion"/>
  </si>
  <si>
    <t>（一）增值税、消费税小计</t>
    <phoneticPr fontId="1" type="noConversion"/>
  </si>
  <si>
    <t>（二）所得税小计</t>
    <phoneticPr fontId="1" type="noConversion"/>
  </si>
  <si>
    <t xml:space="preserve">    8、城乡社区支出</t>
    <phoneticPr fontId="1" type="noConversion"/>
  </si>
  <si>
    <t xml:space="preserve">    9、农林水支出</t>
    <phoneticPr fontId="1" type="noConversion"/>
  </si>
  <si>
    <t xml:space="preserve">    10、资源勘探信息等支出</t>
    <phoneticPr fontId="1" type="noConversion"/>
  </si>
  <si>
    <t xml:space="preserve">    11、商业服务业等支出</t>
    <phoneticPr fontId="1" type="noConversion"/>
  </si>
  <si>
    <t xml:space="preserve">    12、国土海洋气象等支出</t>
    <phoneticPr fontId="1" type="noConversion"/>
  </si>
  <si>
    <t xml:space="preserve">    13、住房保障支出</t>
    <phoneticPr fontId="1" type="noConversion"/>
  </si>
  <si>
    <t xml:space="preserve">    14、其他支出</t>
    <phoneticPr fontId="1" type="noConversion"/>
  </si>
  <si>
    <t xml:space="preserve">    15、 债务付息支出</t>
    <phoneticPr fontId="1" type="noConversion"/>
  </si>
  <si>
    <t>单位：万元</t>
    <phoneticPr fontId="1" type="noConversion"/>
  </si>
  <si>
    <t>比上年增减%</t>
    <phoneticPr fontId="1" type="noConversion"/>
  </si>
  <si>
    <t>比年初预算增减%</t>
    <phoneticPr fontId="2" type="noConversion"/>
  </si>
  <si>
    <t xml:space="preserve">   2、股利、股息收入</t>
    <phoneticPr fontId="1" type="noConversion"/>
  </si>
  <si>
    <t>备注：1、由于我区从2016年下半年开始启动机关事业单位养老保险改革，因此2017年社会保险基金预算收支较上年出现较大增幅。</t>
    <phoneticPr fontId="1" type="noConversion"/>
  </si>
  <si>
    <t>备注： 其他国有资本经营预算企业股利、股息收入为杭州银行股息分红收入。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</si>
</sst>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_(* #,##0_);_(* \(#,##0\);_(* &quot;-&quot;_);_(@_)"/>
  </numFmts>
  <fonts count="29">
    <font>
      <sz val="11"/>
      <color theme="1"/>
      <name val="宋体"/>
      <family val="2"/>
      <charset val="134"/>
      <scheme val="minor"/>
    </font>
    <font>
      <sz val="9"/>
      <name val="宋体"/>
      <family val="2"/>
      <charset val="134"/>
      <scheme val="minor"/>
    </font>
    <font>
      <sz val="9"/>
      <name val="宋体"/>
      <family val="3"/>
      <charset val="134"/>
    </font>
    <font>
      <sz val="12"/>
      <color indexed="8"/>
      <name val="宋体"/>
      <family val="3"/>
      <charset val="134"/>
    </font>
    <font>
      <sz val="12"/>
      <name val="宋体"/>
      <family val="3"/>
      <charset val="134"/>
    </font>
    <font>
      <sz val="11"/>
      <color theme="1"/>
      <name val="宋体"/>
      <family val="2"/>
      <scheme val="minor"/>
    </font>
    <font>
      <sz val="20"/>
      <name val="方正小标宋简体"/>
      <family val="4"/>
      <charset val="134"/>
    </font>
    <font>
      <sz val="11"/>
      <name val="宋体"/>
      <family val="3"/>
      <charset val="134"/>
    </font>
    <font>
      <sz val="11"/>
      <color indexed="8"/>
      <name val="宋体"/>
      <family val="3"/>
      <charset val="134"/>
    </font>
    <font>
      <sz val="12"/>
      <name val="Times New Roman"/>
      <family val="1"/>
    </font>
    <font>
      <sz val="12"/>
      <color theme="1"/>
      <name val="宋体"/>
      <family val="3"/>
      <charset val="134"/>
      <scheme val="minor"/>
    </font>
    <font>
      <sz val="20"/>
      <color theme="1"/>
      <name val="方正小标宋简体"/>
      <family val="4"/>
      <charset val="134"/>
    </font>
    <font>
      <sz val="11"/>
      <color theme="1"/>
      <name val="宋体"/>
      <family val="2"/>
      <charset val="134"/>
      <scheme val="minor"/>
    </font>
    <font>
      <sz val="14"/>
      <name val="黑体"/>
      <family val="3"/>
      <charset val="134"/>
    </font>
    <font>
      <sz val="10"/>
      <name val="Arial"/>
      <family val="2"/>
    </font>
    <font>
      <sz val="7"/>
      <name val="Small Fonts"/>
      <family val="2"/>
    </font>
    <font>
      <sz val="10"/>
      <name val="MS Sans Serif"/>
      <family val="2"/>
    </font>
    <font>
      <sz val="11"/>
      <color theme="1"/>
      <name val="宋体"/>
      <family val="3"/>
      <charset val="134"/>
      <scheme val="minor"/>
    </font>
    <font>
      <sz val="10"/>
      <name val="宋体"/>
      <family val="3"/>
      <charset val="134"/>
    </font>
    <font>
      <u/>
      <sz val="12"/>
      <color indexed="12"/>
      <name val="宋体"/>
      <family val="3"/>
      <charset val="134"/>
    </font>
    <font>
      <u/>
      <sz val="12"/>
      <color indexed="20"/>
      <name val="宋体"/>
      <family val="3"/>
      <charset val="134"/>
    </font>
    <font>
      <sz val="12"/>
      <name val="黑体"/>
      <family val="3"/>
      <charset val="134"/>
    </font>
    <font>
      <sz val="14"/>
      <color theme="1"/>
      <name val="黑体"/>
      <family val="3"/>
      <charset val="134"/>
    </font>
    <font>
      <sz val="12"/>
      <color theme="1"/>
      <name val="宋体"/>
      <family val="2"/>
      <charset val="134"/>
      <scheme val="minor"/>
    </font>
    <font>
      <sz val="12"/>
      <color rgb="FF000000"/>
      <name val="宋体"/>
      <family val="3"/>
      <charset val="134"/>
    </font>
    <font>
      <sz val="9"/>
      <color indexed="81"/>
      <name val="宋体"/>
      <family val="3"/>
      <charset val="134"/>
    </font>
    <font>
      <b/>
      <sz val="9"/>
      <color indexed="81"/>
      <name val="宋体"/>
      <family val="3"/>
      <charset val="134"/>
    </font>
    <font>
      <sz val="12"/>
      <color theme="1"/>
      <name val="宋体"/>
      <family val="3"/>
      <charset val="134"/>
    </font>
    <font>
      <sz val="12"/>
      <color theme="1"/>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56">
    <xf numFmtId="0" fontId="0" fillId="0" borderId="0">
      <alignment vertical="center"/>
    </xf>
    <xf numFmtId="0" fontId="4" fillId="0" borderId="0"/>
    <xf numFmtId="0" fontId="5" fillId="0" borderId="0"/>
    <xf numFmtId="0" fontId="4" fillId="0" borderId="0"/>
    <xf numFmtId="0" fontId="4" fillId="0" borderId="0"/>
    <xf numFmtId="9" fontId="4" fillId="0" borderId="0" applyFont="0" applyFill="0" applyBorder="0" applyAlignment="0" applyProtection="0"/>
    <xf numFmtId="0" fontId="4" fillId="0" borderId="0"/>
    <xf numFmtId="37" fontId="15" fillId="0" borderId="0"/>
    <xf numFmtId="0" fontId="16"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 fillId="0" borderId="0">
      <alignment vertical="center"/>
    </xf>
    <xf numFmtId="0" fontId="17" fillId="0" borderId="0">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4" fillId="0" borderId="0"/>
    <xf numFmtId="0" fontId="17" fillId="0" borderId="0">
      <alignment vertical="center"/>
    </xf>
    <xf numFmtId="0" fontId="4" fillId="0" borderId="0"/>
    <xf numFmtId="0" fontId="4" fillId="0" borderId="0"/>
    <xf numFmtId="0" fontId="17" fillId="0" borderId="0">
      <alignment vertical="center"/>
    </xf>
    <xf numFmtId="0" fontId="4" fillId="0" borderId="0"/>
    <xf numFmtId="0" fontId="4" fillId="0" borderId="0"/>
    <xf numFmtId="0" fontId="4" fillId="0" borderId="0"/>
    <xf numFmtId="0" fontId="5" fillId="0" borderId="0"/>
    <xf numFmtId="0" fontId="8" fillId="0" borderId="0">
      <alignment vertical="center"/>
    </xf>
    <xf numFmtId="0" fontId="4" fillId="0" borderId="0"/>
    <xf numFmtId="0" fontId="4" fillId="0" borderId="0"/>
    <xf numFmtId="0" fontId="18" fillId="0" borderId="0"/>
    <xf numFmtId="0" fontId="4" fillId="0" borderId="0"/>
    <xf numFmtId="0" fontId="4" fillId="0" borderId="0"/>
    <xf numFmtId="0" fontId="4" fillId="0" borderId="0"/>
    <xf numFmtId="0" fontId="17" fillId="0" borderId="0">
      <alignment vertical="center"/>
    </xf>
    <xf numFmtId="0" fontId="5" fillId="0" borderId="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6" fillId="0" borderId="0"/>
    <xf numFmtId="177" fontId="4" fillId="0" borderId="0" applyFont="0" applyFill="0" applyBorder="0" applyAlignment="0" applyProtection="0"/>
    <xf numFmtId="4" fontId="1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12" fillId="0" borderId="0">
      <alignment vertical="center"/>
    </xf>
    <xf numFmtId="0" fontId="12" fillId="0" borderId="0">
      <alignment vertical="center"/>
    </xf>
    <xf numFmtId="0" fontId="17" fillId="0" borderId="0">
      <alignment vertical="center"/>
    </xf>
    <xf numFmtId="0" fontId="4" fillId="0" borderId="0"/>
    <xf numFmtId="0" fontId="4" fillId="0" borderId="0"/>
    <xf numFmtId="0" fontId="4" fillId="0" borderId="0"/>
    <xf numFmtId="0" fontId="4" fillId="0" borderId="0"/>
  </cellStyleXfs>
  <cellXfs count="140">
    <xf numFmtId="0" fontId="0" fillId="0" borderId="0" xfId="0">
      <alignment vertical="center"/>
    </xf>
    <xf numFmtId="49" fontId="7" fillId="0" borderId="0" xfId="1" applyNumberFormat="1" applyFont="1" applyAlignment="1" applyProtection="1">
      <alignment vertical="center"/>
      <protection locked="0"/>
    </xf>
    <xf numFmtId="0" fontId="0" fillId="0" borderId="0" xfId="0" applyAlignment="1">
      <alignment horizontal="right" vertical="center"/>
    </xf>
    <xf numFmtId="49" fontId="13" fillId="0" borderId="0" xfId="1" applyNumberFormat="1" applyFont="1" applyAlignment="1" applyProtection="1">
      <alignment vertical="center"/>
      <protection locked="0"/>
    </xf>
    <xf numFmtId="49" fontId="4" fillId="0" borderId="0" xfId="1" applyNumberFormat="1" applyFill="1" applyAlignment="1" applyProtection="1">
      <alignment vertical="center"/>
      <protection locked="0"/>
    </xf>
    <xf numFmtId="49" fontId="4" fillId="0" borderId="0" xfId="1" applyNumberFormat="1" applyFont="1" applyAlignment="1" applyProtection="1">
      <alignment vertical="center"/>
      <protection locked="0"/>
    </xf>
    <xf numFmtId="0" fontId="4" fillId="0" borderId="0" xfId="1" applyAlignment="1" applyProtection="1">
      <alignment vertical="center"/>
      <protection locked="0"/>
    </xf>
    <xf numFmtId="3" fontId="7" fillId="0" borderId="0" xfId="1" applyNumberFormat="1" applyFont="1" applyFill="1" applyAlignment="1" applyProtection="1">
      <alignment vertical="center"/>
      <protection locked="0"/>
    </xf>
    <xf numFmtId="4" fontId="7" fillId="0" borderId="0" xfId="1" applyNumberFormat="1" applyFont="1" applyAlignment="1" applyProtection="1">
      <alignment horizontal="right" vertical="center"/>
      <protection locked="0"/>
    </xf>
    <xf numFmtId="0" fontId="7" fillId="0" borderId="0" xfId="1" applyFont="1" applyAlignment="1" applyProtection="1">
      <alignment vertical="center"/>
      <protection locked="0"/>
    </xf>
    <xf numFmtId="49" fontId="4" fillId="0" borderId="1" xfId="1" applyNumberFormat="1" applyBorder="1" applyAlignment="1" applyProtection="1">
      <alignment horizontal="center" vertical="center" wrapText="1"/>
      <protection locked="0"/>
    </xf>
    <xf numFmtId="3" fontId="4" fillId="0" borderId="1" xfId="1" applyNumberFormat="1"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49" fontId="4" fillId="0" borderId="1" xfId="1" applyNumberFormat="1" applyFont="1" applyFill="1" applyBorder="1" applyAlignment="1" applyProtection="1">
      <alignment vertical="center"/>
      <protection locked="0"/>
    </xf>
    <xf numFmtId="3" fontId="4" fillId="0" borderId="1" xfId="1" applyNumberFormat="1" applyFont="1" applyFill="1" applyBorder="1" applyAlignment="1" applyProtection="1">
      <alignment vertical="center"/>
    </xf>
    <xf numFmtId="176" fontId="4" fillId="0" borderId="1" xfId="5" applyNumberFormat="1" applyFont="1" applyBorder="1" applyAlignment="1" applyProtection="1">
      <alignment vertical="center"/>
    </xf>
    <xf numFmtId="0" fontId="4" fillId="0" borderId="0" xfId="1" applyFont="1" applyAlignment="1" applyProtection="1">
      <alignment vertical="center"/>
      <protection locked="0"/>
    </xf>
    <xf numFmtId="3" fontId="4" fillId="2" borderId="1" xfId="0" applyNumberFormat="1" applyFont="1" applyFill="1" applyBorder="1" applyAlignment="1" applyProtection="1">
      <alignment vertical="center"/>
      <protection locked="0"/>
    </xf>
    <xf numFmtId="3" fontId="4" fillId="2" borderId="1" xfId="6" applyNumberFormat="1" applyFont="1" applyFill="1" applyBorder="1" applyAlignment="1" applyProtection="1">
      <alignment vertical="center"/>
      <protection locked="0"/>
    </xf>
    <xf numFmtId="3" fontId="4" fillId="0" borderId="1" xfId="0" applyNumberFormat="1" applyFont="1" applyFill="1" applyBorder="1" applyAlignment="1" applyProtection="1">
      <alignment vertical="center"/>
    </xf>
    <xf numFmtId="3" fontId="4" fillId="0" borderId="1" xfId="0" applyNumberFormat="1" applyFont="1" applyFill="1" applyBorder="1" applyAlignment="1" applyProtection="1">
      <alignment vertical="center"/>
      <protection locked="0"/>
    </xf>
    <xf numFmtId="3" fontId="4" fillId="2" borderId="1" xfId="1" applyNumberFormat="1" applyFont="1" applyFill="1" applyBorder="1" applyAlignment="1" applyProtection="1">
      <alignment vertical="center"/>
      <protection locked="0"/>
    </xf>
    <xf numFmtId="3" fontId="4" fillId="0" borderId="1" xfId="1" applyNumberFormat="1" applyFont="1" applyFill="1" applyBorder="1" applyAlignment="1" applyProtection="1">
      <alignment vertical="center"/>
      <protection locked="0"/>
    </xf>
    <xf numFmtId="49" fontId="4" fillId="0" borderId="0" xfId="1" applyNumberFormat="1" applyFont="1" applyFill="1" applyAlignment="1" applyProtection="1">
      <alignment vertical="center"/>
      <protection locked="0"/>
    </xf>
    <xf numFmtId="49" fontId="4" fillId="0" borderId="0" xfId="1" applyNumberFormat="1" applyAlignment="1" applyProtection="1">
      <alignment vertical="center"/>
      <protection locked="0"/>
    </xf>
    <xf numFmtId="49" fontId="13" fillId="0" borderId="0" xfId="16" applyNumberFormat="1" applyFont="1" applyAlignment="1" applyProtection="1">
      <alignment vertical="center"/>
      <protection locked="0"/>
    </xf>
    <xf numFmtId="49" fontId="4" fillId="0" borderId="0" xfId="16" applyNumberFormat="1" applyAlignment="1" applyProtection="1">
      <alignment vertical="center"/>
      <protection locked="0"/>
    </xf>
    <xf numFmtId="49" fontId="4" fillId="0" borderId="0" xfId="16" applyNumberFormat="1" applyFont="1" applyAlignment="1" applyProtection="1">
      <alignment vertical="center"/>
      <protection locked="0"/>
    </xf>
    <xf numFmtId="0" fontId="4" fillId="0" borderId="0" xfId="16" applyAlignment="1" applyProtection="1">
      <alignment vertical="center"/>
      <protection locked="0"/>
    </xf>
    <xf numFmtId="49" fontId="7" fillId="0" borderId="0" xfId="16" applyNumberFormat="1" applyFont="1" applyAlignment="1" applyProtection="1">
      <alignment vertical="center"/>
      <protection locked="0"/>
    </xf>
    <xf numFmtId="3" fontId="7" fillId="0" borderId="0" xfId="16" applyNumberFormat="1" applyFont="1" applyAlignment="1" applyProtection="1">
      <alignment vertical="center"/>
      <protection locked="0"/>
    </xf>
    <xf numFmtId="4" fontId="7" fillId="0" borderId="0" xfId="16" applyNumberFormat="1" applyFont="1" applyAlignment="1" applyProtection="1">
      <alignment horizontal="right" vertical="center"/>
      <protection locked="0"/>
    </xf>
    <xf numFmtId="0" fontId="7" fillId="0" borderId="0" xfId="16" applyFont="1" applyAlignment="1" applyProtection="1">
      <alignment vertical="center"/>
      <protection locked="0"/>
    </xf>
    <xf numFmtId="49" fontId="4" fillId="0" borderId="1" xfId="16" applyNumberFormat="1" applyFont="1" applyBorder="1" applyAlignment="1" applyProtection="1">
      <alignment horizontal="center" vertical="center" wrapText="1"/>
      <protection locked="0"/>
    </xf>
    <xf numFmtId="3" fontId="4" fillId="0" borderId="1" xfId="16" applyNumberFormat="1" applyFont="1" applyFill="1" applyBorder="1" applyAlignment="1" applyProtection="1">
      <alignment horizontal="center" vertical="center" wrapText="1"/>
      <protection locked="0"/>
    </xf>
    <xf numFmtId="0" fontId="3" fillId="2" borderId="1" xfId="16" applyFont="1" applyFill="1" applyBorder="1" applyAlignment="1">
      <alignment horizontal="center" vertical="center"/>
    </xf>
    <xf numFmtId="49" fontId="4" fillId="0" borderId="1" xfId="16" applyNumberFormat="1" applyFont="1" applyBorder="1" applyAlignment="1" applyProtection="1">
      <alignment vertical="center"/>
      <protection locked="0"/>
    </xf>
    <xf numFmtId="3" fontId="4" fillId="0" borderId="1" xfId="16" applyNumberFormat="1" applyFont="1" applyFill="1" applyBorder="1" applyAlignment="1" applyProtection="1">
      <alignment vertical="center"/>
      <protection locked="0"/>
    </xf>
    <xf numFmtId="176" fontId="4" fillId="0" borderId="1" xfId="9" applyNumberFormat="1" applyFont="1" applyBorder="1" applyAlignment="1" applyProtection="1">
      <alignment vertical="center"/>
    </xf>
    <xf numFmtId="0" fontId="4" fillId="0" borderId="0" xfId="16" applyFont="1" applyAlignment="1" applyProtection="1">
      <alignment vertical="center"/>
      <protection locked="0"/>
    </xf>
    <xf numFmtId="3" fontId="4" fillId="2" borderId="1" xfId="16" applyNumberFormat="1" applyFont="1" applyFill="1" applyBorder="1" applyAlignment="1" applyProtection="1">
      <alignment vertical="center"/>
      <protection locked="0"/>
    </xf>
    <xf numFmtId="49" fontId="21" fillId="0" borderId="0" xfId="16" applyNumberFormat="1" applyFont="1" applyAlignment="1" applyProtection="1">
      <alignment vertical="center"/>
      <protection locked="0"/>
    </xf>
    <xf numFmtId="49" fontId="22" fillId="0" borderId="0" xfId="0" applyNumberFormat="1" applyFont="1" applyAlignment="1">
      <alignment vertical="center"/>
    </xf>
    <xf numFmtId="3" fontId="0" fillId="0" borderId="0" xfId="0" applyNumberFormat="1" applyAlignment="1">
      <alignment vertical="center"/>
    </xf>
    <xf numFmtId="3" fontId="0" fillId="0" borderId="0" xfId="0" applyNumberFormat="1" applyFill="1" applyAlignment="1">
      <alignment vertical="center"/>
    </xf>
    <xf numFmtId="49" fontId="7" fillId="0" borderId="0" xfId="0" applyNumberFormat="1" applyFont="1" applyAlignment="1" applyProtection="1">
      <alignment vertical="center"/>
      <protection locked="0"/>
    </xf>
    <xf numFmtId="3" fontId="7" fillId="0" borderId="0" xfId="0" applyNumberFormat="1" applyFont="1" applyAlignment="1">
      <alignment vertical="center"/>
    </xf>
    <xf numFmtId="3" fontId="7" fillId="0" borderId="0" xfId="0" applyNumberFormat="1" applyFont="1" applyFill="1" applyAlignment="1">
      <alignment vertical="center"/>
    </xf>
    <xf numFmtId="0" fontId="7" fillId="0" borderId="0" xfId="0" applyFont="1" applyAlignment="1">
      <alignment horizontal="right" vertical="center"/>
    </xf>
    <xf numFmtId="49" fontId="4" fillId="0" borderId="1" xfId="0" applyNumberFormat="1" applyFont="1" applyFill="1" applyBorder="1" applyAlignment="1">
      <alignment vertical="center"/>
    </xf>
    <xf numFmtId="3" fontId="4" fillId="0" borderId="1" xfId="0" applyNumberFormat="1" applyFont="1" applyFill="1" applyBorder="1" applyAlignment="1">
      <alignment vertical="center"/>
    </xf>
    <xf numFmtId="176" fontId="4" fillId="0" borderId="1" xfId="9" applyNumberFormat="1" applyFont="1" applyFill="1" applyBorder="1" applyAlignment="1" applyProtection="1">
      <alignment vertical="center"/>
    </xf>
    <xf numFmtId="49" fontId="10" fillId="0" borderId="1" xfId="0" applyNumberFormat="1" applyFont="1" applyFill="1" applyBorder="1" applyAlignment="1">
      <alignment vertical="center"/>
    </xf>
    <xf numFmtId="3" fontId="0" fillId="0" borderId="0" xfId="0" applyNumberFormat="1">
      <alignment vertical="center"/>
    </xf>
    <xf numFmtId="49" fontId="13" fillId="0" borderId="0" xfId="18" applyNumberFormat="1" applyFont="1" applyAlignment="1" applyProtection="1">
      <alignment vertical="center"/>
      <protection locked="0"/>
    </xf>
    <xf numFmtId="49" fontId="4" fillId="0" borderId="0" xfId="18" applyNumberFormat="1" applyAlignment="1" applyProtection="1">
      <alignment vertical="center"/>
      <protection locked="0"/>
    </xf>
    <xf numFmtId="0" fontId="4" fillId="0" borderId="0" xfId="18" applyAlignment="1" applyProtection="1">
      <alignment vertical="center"/>
      <protection locked="0"/>
    </xf>
    <xf numFmtId="49" fontId="7" fillId="0" borderId="0" xfId="18" applyNumberFormat="1" applyFont="1" applyAlignment="1" applyProtection="1">
      <alignment vertical="center"/>
      <protection locked="0"/>
    </xf>
    <xf numFmtId="4" fontId="7" fillId="0" borderId="0" xfId="18" applyNumberFormat="1" applyFont="1" applyAlignment="1" applyProtection="1">
      <alignment horizontal="right" vertical="center"/>
      <protection locked="0"/>
    </xf>
    <xf numFmtId="0" fontId="7" fillId="0" borderId="0" xfId="18" applyFont="1" applyAlignment="1" applyProtection="1">
      <alignment vertical="center"/>
      <protection locked="0"/>
    </xf>
    <xf numFmtId="49" fontId="4" fillId="0" borderId="1" xfId="18" applyNumberFormat="1" applyFont="1" applyBorder="1" applyAlignment="1" applyProtection="1">
      <alignment horizontal="center" vertical="center" wrapText="1"/>
      <protection locked="0"/>
    </xf>
    <xf numFmtId="49" fontId="4" fillId="0" borderId="1" xfId="18" applyNumberFormat="1" applyFont="1" applyBorder="1" applyAlignment="1" applyProtection="1">
      <alignment vertical="center"/>
      <protection locked="0"/>
    </xf>
    <xf numFmtId="3" fontId="4" fillId="0" borderId="1" xfId="18" applyNumberFormat="1" applyFont="1" applyFill="1" applyBorder="1" applyAlignment="1" applyProtection="1">
      <alignment vertical="center"/>
      <protection locked="0"/>
    </xf>
    <xf numFmtId="0" fontId="4" fillId="0" borderId="0" xfId="18" applyFont="1" applyAlignment="1" applyProtection="1">
      <alignment vertical="center"/>
      <protection locked="0"/>
    </xf>
    <xf numFmtId="3" fontId="4" fillId="0" borderId="1" xfId="18" applyNumberFormat="1" applyFont="1" applyFill="1" applyBorder="1" applyAlignment="1">
      <alignment vertical="center"/>
    </xf>
    <xf numFmtId="0" fontId="4" fillId="0" borderId="0" xfId="18" applyFont="1" applyFill="1" applyAlignment="1" applyProtection="1">
      <alignment vertical="center"/>
      <protection locked="0"/>
    </xf>
    <xf numFmtId="49" fontId="4" fillId="0" borderId="1" xfId="18" applyNumberFormat="1" applyBorder="1" applyAlignment="1" applyProtection="1">
      <alignment vertical="center"/>
      <protection locked="0"/>
    </xf>
    <xf numFmtId="3" fontId="3" fillId="0" borderId="1" xfId="18" applyNumberFormat="1" applyFont="1" applyFill="1" applyBorder="1" applyAlignment="1">
      <alignment vertical="center"/>
    </xf>
    <xf numFmtId="49" fontId="4" fillId="0" borderId="1" xfId="18" applyNumberFormat="1" applyFont="1" applyFill="1" applyBorder="1" applyAlignment="1">
      <alignment vertical="center"/>
    </xf>
    <xf numFmtId="49" fontId="4" fillId="0" borderId="0" xfId="18" applyNumberFormat="1" applyFont="1" applyAlignment="1" applyProtection="1">
      <alignment vertical="center"/>
      <protection locked="0"/>
    </xf>
    <xf numFmtId="0" fontId="4" fillId="0" borderId="0" xfId="18" applyNumberFormat="1" applyAlignment="1" applyProtection="1">
      <alignment horizontal="right" vertical="center"/>
      <protection locked="0"/>
    </xf>
    <xf numFmtId="3" fontId="4" fillId="0" borderId="0" xfId="18" applyNumberFormat="1" applyAlignment="1" applyProtection="1">
      <alignment horizontal="right" vertical="center"/>
      <protection locked="0"/>
    </xf>
    <xf numFmtId="0" fontId="24" fillId="0" borderId="1" xfId="0" applyFont="1" applyBorder="1" applyAlignment="1">
      <alignment horizontal="left" vertical="center" wrapText="1"/>
    </xf>
    <xf numFmtId="0" fontId="22" fillId="0" borderId="0" xfId="0" applyFont="1">
      <alignment vertical="center"/>
    </xf>
    <xf numFmtId="3" fontId="24" fillId="0" borderId="1" xfId="0" applyNumberFormat="1" applyFont="1" applyBorder="1" applyAlignment="1">
      <alignment horizontal="right" vertical="center" wrapText="1"/>
    </xf>
    <xf numFmtId="0" fontId="24" fillId="0" borderId="1" xfId="0" applyFont="1" applyBorder="1" applyAlignment="1">
      <alignment horizontal="left" vertical="center"/>
    </xf>
    <xf numFmtId="49" fontId="4" fillId="0" borderId="0" xfId="42" applyNumberFormat="1" applyFont="1" applyFill="1" applyAlignment="1" applyProtection="1">
      <alignment horizontal="right" vertical="center"/>
      <protection locked="0"/>
    </xf>
    <xf numFmtId="0" fontId="4" fillId="0" borderId="0" xfId="42" applyFill="1" applyAlignment="1" applyProtection="1">
      <alignment vertical="center"/>
      <protection locked="0"/>
    </xf>
    <xf numFmtId="49" fontId="7" fillId="0" borderId="0" xfId="42" applyNumberFormat="1" applyFont="1" applyFill="1" applyAlignment="1" applyProtection="1">
      <alignment vertical="center"/>
      <protection locked="0"/>
    </xf>
    <xf numFmtId="4" fontId="7" fillId="0" borderId="0" xfId="42" applyNumberFormat="1" applyFont="1" applyFill="1" applyAlignment="1" applyProtection="1">
      <alignment horizontal="right" vertical="center"/>
      <protection locked="0"/>
    </xf>
    <xf numFmtId="0" fontId="7" fillId="0" borderId="0" xfId="42" applyFont="1" applyFill="1" applyAlignment="1" applyProtection="1">
      <alignment vertical="center"/>
      <protection locked="0"/>
    </xf>
    <xf numFmtId="49" fontId="4" fillId="0" borderId="1" xfId="42" applyNumberFormat="1" applyFont="1" applyFill="1" applyBorder="1" applyAlignment="1" applyProtection="1">
      <alignment horizontal="center" vertical="center" wrapText="1"/>
      <protection locked="0"/>
    </xf>
    <xf numFmtId="3" fontId="4" fillId="0" borderId="1" xfId="42" applyNumberFormat="1" applyFont="1" applyFill="1" applyBorder="1" applyAlignment="1" applyProtection="1">
      <alignment horizontal="center" vertical="center" wrapText="1"/>
      <protection locked="0"/>
    </xf>
    <xf numFmtId="0" fontId="4" fillId="0" borderId="0" xfId="42" applyFont="1" applyFill="1" applyAlignment="1" applyProtection="1">
      <alignment vertical="center"/>
      <protection locked="0"/>
    </xf>
    <xf numFmtId="49" fontId="4" fillId="0" borderId="1" xfId="42" applyNumberFormat="1" applyFont="1" applyFill="1" applyBorder="1" applyAlignment="1" applyProtection="1">
      <alignment vertical="center"/>
      <protection locked="0"/>
    </xf>
    <xf numFmtId="3" fontId="4" fillId="0" borderId="1" xfId="44" applyNumberFormat="1" applyFont="1" applyFill="1" applyBorder="1" applyAlignment="1">
      <alignment vertical="center"/>
    </xf>
    <xf numFmtId="49" fontId="4" fillId="0" borderId="0" xfId="42" applyNumberFormat="1" applyFill="1" applyAlignment="1" applyProtection="1">
      <alignment vertical="center"/>
      <protection locked="0"/>
    </xf>
    <xf numFmtId="3" fontId="4" fillId="0" borderId="1" xfId="45" applyNumberFormat="1" applyFont="1" applyFill="1" applyBorder="1" applyAlignment="1" applyProtection="1">
      <alignment vertical="center"/>
      <protection locked="0"/>
    </xf>
    <xf numFmtId="49" fontId="13" fillId="0" borderId="0" xfId="45" applyNumberFormat="1" applyFont="1" applyAlignment="1" applyProtection="1">
      <alignment vertical="center"/>
      <protection locked="0"/>
    </xf>
    <xf numFmtId="49" fontId="4" fillId="0" borderId="0" xfId="45" applyNumberFormat="1" applyAlignment="1" applyProtection="1">
      <alignment vertical="center"/>
      <protection locked="0"/>
    </xf>
    <xf numFmtId="0" fontId="4" fillId="0" borderId="0" xfId="45" applyAlignment="1" applyProtection="1">
      <alignment vertical="center"/>
      <protection locked="0"/>
    </xf>
    <xf numFmtId="49" fontId="7" fillId="0" borderId="0" xfId="45" applyNumberFormat="1" applyFont="1" applyAlignment="1" applyProtection="1">
      <alignment vertical="center"/>
      <protection locked="0"/>
    </xf>
    <xf numFmtId="4" fontId="7" fillId="0" borderId="0" xfId="45" applyNumberFormat="1" applyFont="1" applyAlignment="1" applyProtection="1">
      <alignment horizontal="right" vertical="center"/>
      <protection locked="0"/>
    </xf>
    <xf numFmtId="0" fontId="7" fillId="0" borderId="0" xfId="45" applyFont="1" applyAlignment="1" applyProtection="1">
      <alignment vertical="center"/>
      <protection locked="0"/>
    </xf>
    <xf numFmtId="49" fontId="4" fillId="0" borderId="1" xfId="45" applyNumberFormat="1" applyFont="1" applyBorder="1" applyAlignment="1" applyProtection="1">
      <alignment horizontal="center" vertical="center" wrapText="1"/>
      <protection locked="0"/>
    </xf>
    <xf numFmtId="0" fontId="3" fillId="2" borderId="1" xfId="45" applyFont="1" applyFill="1" applyBorder="1" applyAlignment="1">
      <alignment horizontal="center" vertical="center"/>
    </xf>
    <xf numFmtId="49" fontId="4" fillId="0" borderId="1" xfId="45" applyNumberFormat="1" applyFont="1" applyBorder="1" applyAlignment="1" applyProtection="1">
      <alignment vertical="center"/>
      <protection locked="0"/>
    </xf>
    <xf numFmtId="176" fontId="4" fillId="0" borderId="1" xfId="47" applyNumberFormat="1" applyFont="1" applyBorder="1" applyAlignment="1" applyProtection="1">
      <alignment vertical="center"/>
    </xf>
    <xf numFmtId="0" fontId="4" fillId="0" borderId="0" xfId="45" applyFont="1" applyAlignment="1" applyProtection="1">
      <alignment vertical="center"/>
      <protection locked="0"/>
    </xf>
    <xf numFmtId="3" fontId="4" fillId="0" borderId="1" xfId="45" applyNumberFormat="1" applyFont="1" applyFill="1" applyBorder="1" applyAlignment="1">
      <alignment vertical="center"/>
    </xf>
    <xf numFmtId="0" fontId="4" fillId="0" borderId="0" xfId="45" applyFont="1" applyFill="1" applyAlignment="1" applyProtection="1">
      <alignment vertical="center"/>
      <protection locked="0"/>
    </xf>
    <xf numFmtId="49" fontId="4" fillId="0" borderId="1" xfId="45" applyNumberFormat="1" applyBorder="1" applyAlignment="1" applyProtection="1">
      <alignment vertical="center"/>
      <protection locked="0"/>
    </xf>
    <xf numFmtId="3" fontId="3" fillId="0" borderId="1" xfId="45" applyNumberFormat="1" applyFont="1" applyFill="1" applyBorder="1" applyAlignment="1">
      <alignment vertical="center"/>
    </xf>
    <xf numFmtId="49" fontId="4" fillId="0" borderId="0" xfId="45" applyNumberFormat="1" applyFont="1" applyAlignment="1" applyProtection="1">
      <alignment vertical="center"/>
      <protection locked="0"/>
    </xf>
    <xf numFmtId="3" fontId="4" fillId="0" borderId="0" xfId="45" applyNumberFormat="1" applyAlignment="1" applyProtection="1">
      <alignment horizontal="right" vertical="center"/>
      <protection locked="0"/>
    </xf>
    <xf numFmtId="3" fontId="4" fillId="0" borderId="0" xfId="42" applyNumberFormat="1" applyFill="1" applyAlignment="1" applyProtection="1">
      <alignment vertical="center"/>
      <protection locked="0"/>
    </xf>
    <xf numFmtId="176" fontId="4" fillId="0" borderId="1" xfId="5" applyNumberFormat="1" applyFont="1" applyFill="1" applyBorder="1" applyAlignment="1" applyProtection="1">
      <alignment vertical="center"/>
    </xf>
    <xf numFmtId="0" fontId="4" fillId="0" borderId="0" xfId="1" applyFont="1" applyFill="1" applyAlignment="1" applyProtection="1">
      <alignment vertical="center"/>
      <protection locked="0"/>
    </xf>
    <xf numFmtId="3" fontId="4" fillId="0" borderId="1" xfId="6" applyNumberFormat="1" applyFont="1" applyFill="1" applyBorder="1" applyAlignment="1" applyProtection="1">
      <alignment vertical="center"/>
      <protection locked="0"/>
    </xf>
    <xf numFmtId="0" fontId="27" fillId="0" borderId="1" xfId="0" applyFont="1" applyBorder="1" applyAlignment="1">
      <alignment horizontal="left" vertical="center"/>
    </xf>
    <xf numFmtId="0" fontId="3" fillId="2" borderId="1" xfId="45" applyFont="1" applyFill="1" applyBorder="1" applyAlignment="1">
      <alignment horizontal="center" vertical="center" wrapText="1"/>
    </xf>
    <xf numFmtId="0" fontId="0" fillId="0" borderId="0" xfId="0" applyFill="1">
      <alignment vertical="center"/>
    </xf>
    <xf numFmtId="49" fontId="4" fillId="0" borderId="1" xfId="1" applyNumberFormat="1" applyFont="1" applyFill="1" applyBorder="1" applyAlignment="1" applyProtection="1">
      <alignment vertical="center" wrapText="1"/>
      <protection locked="0"/>
    </xf>
    <xf numFmtId="3" fontId="4" fillId="0" borderId="0" xfId="1" applyNumberFormat="1" applyFont="1" applyFill="1" applyAlignment="1" applyProtection="1">
      <alignment vertical="center"/>
      <protection locked="0"/>
    </xf>
    <xf numFmtId="3" fontId="4" fillId="0" borderId="0" xfId="1" applyNumberFormat="1" applyFont="1" applyAlignment="1" applyProtection="1">
      <alignment vertical="center"/>
      <protection locked="0"/>
    </xf>
    <xf numFmtId="3" fontId="0" fillId="0" borderId="0" xfId="0" applyNumberFormat="1" applyFill="1">
      <alignment vertical="center"/>
    </xf>
    <xf numFmtId="49" fontId="4" fillId="0" borderId="1" xfId="45" applyNumberFormat="1" applyFont="1" applyBorder="1" applyAlignment="1" applyProtection="1">
      <alignment vertical="center" wrapText="1"/>
      <protection locked="0"/>
    </xf>
    <xf numFmtId="49" fontId="6" fillId="0" borderId="0" xfId="1" applyNumberFormat="1" applyFont="1" applyAlignment="1" applyProtection="1">
      <alignment horizontal="center" vertical="center"/>
      <protection locked="0"/>
    </xf>
    <xf numFmtId="49" fontId="6" fillId="0" borderId="0" xfId="0" applyNumberFormat="1" applyFont="1" applyAlignment="1">
      <alignment horizontal="center" vertical="center"/>
    </xf>
    <xf numFmtId="3" fontId="4" fillId="0" borderId="2" xfId="1" applyNumberFormat="1" applyFont="1" applyBorder="1" applyAlignment="1" applyProtection="1">
      <alignment horizontal="center" vertical="center" wrapText="1"/>
      <protection locked="0"/>
    </xf>
    <xf numFmtId="3" fontId="4" fillId="0" borderId="3" xfId="1" applyNumberFormat="1" applyFont="1" applyBorder="1" applyAlignment="1" applyProtection="1">
      <alignment horizontal="center" vertical="center" wrapText="1"/>
      <protection locked="0"/>
    </xf>
    <xf numFmtId="0" fontId="23" fillId="0" borderId="0" xfId="0" applyFont="1" applyAlignment="1">
      <alignment horizontal="left" vertical="center" wrapText="1"/>
    </xf>
    <xf numFmtId="0" fontId="23" fillId="0" borderId="4" xfId="0" applyFont="1" applyBorder="1" applyAlignment="1">
      <alignment horizontal="left" vertical="center"/>
    </xf>
    <xf numFmtId="3" fontId="4" fillId="0" borderId="2" xfId="1" applyNumberFormat="1"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11" fillId="0" borderId="0" xfId="0" applyFont="1" applyAlignment="1">
      <alignment horizontal="center" vertical="center"/>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49" fontId="6" fillId="0" borderId="0" xfId="42" applyNumberFormat="1" applyFont="1" applyFill="1" applyAlignment="1" applyProtection="1">
      <alignment horizontal="center" vertical="center"/>
      <protection locked="0"/>
    </xf>
    <xf numFmtId="49" fontId="4" fillId="0" borderId="4" xfId="16" applyNumberFormat="1" applyFont="1" applyBorder="1" applyAlignment="1" applyProtection="1">
      <alignment horizontal="left" vertical="center" wrapText="1"/>
      <protection locked="0"/>
    </xf>
    <xf numFmtId="49" fontId="6" fillId="0" borderId="0" xfId="16" applyNumberFormat="1" applyFont="1" applyAlignment="1" applyProtection="1">
      <alignment horizontal="center" vertical="center"/>
      <protection locked="0"/>
    </xf>
    <xf numFmtId="49" fontId="6" fillId="0" borderId="0" xfId="19" applyNumberFormat="1" applyFont="1" applyAlignment="1" applyProtection="1">
      <alignment horizontal="center" vertical="center"/>
      <protection locked="0"/>
    </xf>
    <xf numFmtId="49" fontId="4" fillId="0" borderId="4" xfId="48" applyNumberFormat="1" applyFont="1" applyBorder="1" applyAlignment="1" applyProtection="1">
      <alignment horizontal="left" vertical="center" wrapText="1"/>
      <protection locked="0"/>
    </xf>
    <xf numFmtId="49" fontId="4" fillId="0" borderId="0" xfId="48" applyNumberFormat="1" applyFont="1" applyFill="1" applyBorder="1" applyAlignment="1" applyProtection="1">
      <alignment horizontal="left" vertical="center" wrapText="1"/>
      <protection locked="0"/>
    </xf>
    <xf numFmtId="49" fontId="6" fillId="0" borderId="0" xfId="46" applyNumberFormat="1" applyFont="1" applyAlignment="1" applyProtection="1">
      <alignment horizontal="center" vertical="center"/>
      <protection locked="0"/>
    </xf>
  </cellXfs>
  <cellStyles count="56">
    <cellStyle name="no dec" xfId="7"/>
    <cellStyle name="Normal_APR" xfId="8"/>
    <cellStyle name="百分比 2" xfId="5"/>
    <cellStyle name="百分比 2 2" xfId="9"/>
    <cellStyle name="百分比 2 2 2" xfId="47"/>
    <cellStyle name="百分比 3" xfId="10"/>
    <cellStyle name="百分比 4" xfId="11"/>
    <cellStyle name="常规" xfId="0" builtinId="0"/>
    <cellStyle name="常规 10" xfId="12"/>
    <cellStyle name="常规 10 2" xfId="13"/>
    <cellStyle name="常规 11" xfId="14"/>
    <cellStyle name="常规 11 2" xfId="15"/>
    <cellStyle name="常规 12" xfId="49"/>
    <cellStyle name="常规 13" xfId="50"/>
    <cellStyle name="常规 14" xfId="51"/>
    <cellStyle name="常规 2" xfId="2"/>
    <cellStyle name="常规 2 2" xfId="16"/>
    <cellStyle name="常规 2 2 2" xfId="17"/>
    <cellStyle name="常规 2 2 3" xfId="48"/>
    <cellStyle name="常规 2 3" xfId="1"/>
    <cellStyle name="常规 2 3 2" xfId="18"/>
    <cellStyle name="常规 2 3 2 2" xfId="19"/>
    <cellStyle name="常规 2 3 2 2 2" xfId="46"/>
    <cellStyle name="常规 2 3 2 3" xfId="45"/>
    <cellStyle name="常规 2 3 3" xfId="41"/>
    <cellStyle name="常规 2 3 4" xfId="52"/>
    <cellStyle name="常规 2 4" xfId="4"/>
    <cellStyle name="常规 2_2012年收入表" xfId="6"/>
    <cellStyle name="常规 2_2012年收入表 2 2" xfId="44"/>
    <cellStyle name="常规 3" xfId="20"/>
    <cellStyle name="常规 3 2" xfId="21"/>
    <cellStyle name="常规 3 2 2" xfId="3"/>
    <cellStyle name="常规 3 2 2 2" xfId="22"/>
    <cellStyle name="常规 3 2 2 2 2" xfId="53"/>
    <cellStyle name="常规 3 2 3" xfId="23"/>
    <cellStyle name="常规 3 2 4" xfId="54"/>
    <cellStyle name="常规 3 3" xfId="24"/>
    <cellStyle name="常规 3 3 2" xfId="25"/>
    <cellStyle name="常规 3 3 3" xfId="55"/>
    <cellStyle name="常规 3 4" xfId="26"/>
    <cellStyle name="常规 4" xfId="27"/>
    <cellStyle name="常规 4 2" xfId="28"/>
    <cellStyle name="常规 5" xfId="29"/>
    <cellStyle name="常规 6" xfId="30"/>
    <cellStyle name="常规 6 2" xfId="42"/>
    <cellStyle name="常规 7" xfId="31"/>
    <cellStyle name="常规 7 2" xfId="43"/>
    <cellStyle name="常规 8" xfId="32"/>
    <cellStyle name="常规 9" xfId="33"/>
    <cellStyle name="超级链接" xfId="34"/>
    <cellStyle name="后继超级链接" xfId="35"/>
    <cellStyle name="普通_97-917" xfId="36"/>
    <cellStyle name="千分位[0]_laroux" xfId="37"/>
    <cellStyle name="千分位_97-917" xfId="38"/>
    <cellStyle name="千位[0]_1" xfId="39"/>
    <cellStyle name="千位_1" xfId="4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06&#24180;&#26376;&#25253;&#27719;&#24635;\s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收入月报"/>
      <sheetName val="支出月报"/>
    </sheetNames>
    <sheetDataSet>
      <sheetData sheetId="0"/>
      <sheetData sheetId="1">
        <row r="5">
          <cell r="C5" t="str">
            <v xml:space="preserve">  合计</v>
          </cell>
          <cell r="D5" t="str">
            <v xml:space="preserve">  合计</v>
          </cell>
          <cell r="E5" t="str">
            <v>合计</v>
          </cell>
        </row>
        <row r="6">
          <cell r="A6" t="str">
            <v>收入总计</v>
          </cell>
          <cell r="B6">
            <v>8</v>
          </cell>
          <cell r="C6">
            <v>1188921</v>
          </cell>
          <cell r="D6">
            <v>1015831</v>
          </cell>
          <cell r="E6">
            <v>173090</v>
          </cell>
          <cell r="F6">
            <v>62855</v>
          </cell>
          <cell r="G6">
            <v>27199</v>
          </cell>
          <cell r="H6">
            <v>35797</v>
          </cell>
          <cell r="I6">
            <v>28560</v>
          </cell>
        </row>
        <row r="7">
          <cell r="A7" t="str">
            <v>一般预算收入合计</v>
          </cell>
          <cell r="B7">
            <v>199</v>
          </cell>
          <cell r="C7">
            <v>1042789</v>
          </cell>
          <cell r="D7">
            <v>884738</v>
          </cell>
          <cell r="E7">
            <v>158051</v>
          </cell>
          <cell r="F7">
            <v>60484</v>
          </cell>
          <cell r="G7">
            <v>24721</v>
          </cell>
          <cell r="H7">
            <v>28909</v>
          </cell>
          <cell r="I7">
            <v>26176</v>
          </cell>
        </row>
        <row r="8">
          <cell r="A8" t="str">
            <v>增值税</v>
          </cell>
          <cell r="B8">
            <v>154</v>
          </cell>
          <cell r="C8">
            <v>222302</v>
          </cell>
          <cell r="D8">
            <v>184878</v>
          </cell>
          <cell r="E8">
            <v>37424</v>
          </cell>
          <cell r="F8">
            <v>16450</v>
          </cell>
          <cell r="G8">
            <v>5788</v>
          </cell>
          <cell r="H8">
            <v>7059</v>
          </cell>
          <cell r="I8">
            <v>6087</v>
          </cell>
        </row>
        <row r="9">
          <cell r="A9" t="str">
            <v>　国有企业增值税</v>
          </cell>
          <cell r="B9">
            <v>176</v>
          </cell>
          <cell r="C9">
            <v>28036</v>
          </cell>
          <cell r="D9">
            <v>25426</v>
          </cell>
          <cell r="E9">
            <v>2610</v>
          </cell>
          <cell r="F9">
            <v>567</v>
          </cell>
          <cell r="G9">
            <v>488</v>
          </cell>
          <cell r="H9">
            <v>355</v>
          </cell>
          <cell r="I9">
            <v>917</v>
          </cell>
        </row>
        <row r="10">
          <cell r="A10" t="str">
            <v>　集体企业增值税</v>
          </cell>
          <cell r="B10">
            <v>101</v>
          </cell>
          <cell r="C10">
            <v>16922</v>
          </cell>
          <cell r="D10">
            <v>13066</v>
          </cell>
          <cell r="E10">
            <v>3856</v>
          </cell>
          <cell r="F10">
            <v>1099</v>
          </cell>
          <cell r="G10">
            <v>455</v>
          </cell>
          <cell r="H10">
            <v>1242</v>
          </cell>
          <cell r="I10">
            <v>864</v>
          </cell>
        </row>
        <row r="11">
          <cell r="A11" t="str">
            <v xml:space="preserve">  股份制企业增值税</v>
          </cell>
          <cell r="B11">
            <v>96</v>
          </cell>
          <cell r="C11">
            <v>84105</v>
          </cell>
          <cell r="D11">
            <v>68991</v>
          </cell>
          <cell r="E11">
            <v>15114</v>
          </cell>
          <cell r="F11">
            <v>7137</v>
          </cell>
          <cell r="G11">
            <v>1340</v>
          </cell>
          <cell r="H11">
            <v>3765</v>
          </cell>
          <cell r="I11">
            <v>1644</v>
          </cell>
        </row>
        <row r="12">
          <cell r="A12" t="str">
            <v xml:space="preserve">  联营企业增值税</v>
          </cell>
          <cell r="B12">
            <v>119</v>
          </cell>
          <cell r="C12">
            <v>1111</v>
          </cell>
          <cell r="D12">
            <v>924</v>
          </cell>
          <cell r="E12">
            <v>187</v>
          </cell>
          <cell r="F12">
            <v>152</v>
          </cell>
          <cell r="G12">
            <v>4</v>
          </cell>
          <cell r="H12">
            <v>3</v>
          </cell>
          <cell r="I12">
            <v>28</v>
          </cell>
        </row>
        <row r="13">
          <cell r="A13" t="str">
            <v xml:space="preserve">  港澳台和外商投资企业增值税</v>
          </cell>
          <cell r="B13">
            <v>200</v>
          </cell>
          <cell r="C13">
            <v>60112</v>
          </cell>
          <cell r="D13">
            <v>55208</v>
          </cell>
          <cell r="E13">
            <v>4904</v>
          </cell>
          <cell r="F13">
            <v>2637</v>
          </cell>
          <cell r="G13">
            <v>1051</v>
          </cell>
          <cell r="H13">
            <v>885</v>
          </cell>
          <cell r="I13">
            <v>264</v>
          </cell>
        </row>
        <row r="14">
          <cell r="A14" t="str">
            <v xml:space="preserve">  私营企业增值税</v>
          </cell>
          <cell r="B14">
            <v>26</v>
          </cell>
          <cell r="C14">
            <v>31965</v>
          </cell>
          <cell r="D14">
            <v>19284</v>
          </cell>
          <cell r="E14">
            <v>12681</v>
          </cell>
          <cell r="F14">
            <v>6437</v>
          </cell>
          <cell r="G14">
            <v>2122</v>
          </cell>
          <cell r="H14">
            <v>1699</v>
          </cell>
          <cell r="I14">
            <v>2121</v>
          </cell>
        </row>
        <row r="15">
          <cell r="A15" t="str">
            <v xml:space="preserve">    免抵调增增值税</v>
          </cell>
          <cell r="B15">
            <v>11</v>
          </cell>
          <cell r="C15">
            <v>5710</v>
          </cell>
          <cell r="D15">
            <v>5566</v>
          </cell>
          <cell r="E15">
            <v>144</v>
          </cell>
          <cell r="F15">
            <v>0</v>
          </cell>
          <cell r="G15">
            <v>0</v>
          </cell>
          <cell r="H15">
            <v>0</v>
          </cell>
          <cell r="I15">
            <v>144</v>
          </cell>
        </row>
        <row r="16">
          <cell r="A16" t="str">
            <v xml:space="preserve">  其他增值税</v>
          </cell>
          <cell r="B16">
            <v>93</v>
          </cell>
          <cell r="C16">
            <v>7087</v>
          </cell>
          <cell r="D16">
            <v>5302</v>
          </cell>
          <cell r="E16">
            <v>1785</v>
          </cell>
          <cell r="F16">
            <v>698</v>
          </cell>
          <cell r="G16">
            <v>486</v>
          </cell>
          <cell r="H16">
            <v>219</v>
          </cell>
          <cell r="I16">
            <v>266</v>
          </cell>
        </row>
        <row r="17">
          <cell r="A17" t="str">
            <v xml:space="preserve">  增值税税款滞纳金、罚款收入</v>
          </cell>
          <cell r="B17">
            <v>140</v>
          </cell>
          <cell r="C17">
            <v>1397</v>
          </cell>
          <cell r="D17">
            <v>1088</v>
          </cell>
          <cell r="E17">
            <v>309</v>
          </cell>
          <cell r="F17">
            <v>143</v>
          </cell>
          <cell r="G17">
            <v>15</v>
          </cell>
          <cell r="H17">
            <v>65</v>
          </cell>
          <cell r="I17">
            <v>76</v>
          </cell>
        </row>
        <row r="18">
          <cell r="A18" t="str">
            <v xml:space="preserve">  福利企业增值税退税</v>
          </cell>
          <cell r="B18">
            <v>69</v>
          </cell>
          <cell r="C18">
            <v>-10747</v>
          </cell>
          <cell r="D18">
            <v>-7617</v>
          </cell>
          <cell r="E18">
            <v>-3130</v>
          </cell>
          <cell r="F18">
            <v>-1624</v>
          </cell>
          <cell r="G18">
            <v>-102</v>
          </cell>
          <cell r="H18">
            <v>-1119</v>
          </cell>
          <cell r="I18">
            <v>-182</v>
          </cell>
        </row>
        <row r="19">
          <cell r="A19" t="str">
            <v xml:space="preserve">  其他增值税退税</v>
          </cell>
          <cell r="B19">
            <v>10</v>
          </cell>
          <cell r="C19">
            <v>-3396</v>
          </cell>
          <cell r="D19">
            <v>-2360</v>
          </cell>
          <cell r="E19">
            <v>-1036</v>
          </cell>
          <cell r="F19">
            <v>-796</v>
          </cell>
          <cell r="G19">
            <v>-71</v>
          </cell>
          <cell r="H19">
            <v>-55</v>
          </cell>
          <cell r="I19">
            <v>-55</v>
          </cell>
        </row>
        <row r="20">
          <cell r="A20" t="str">
            <v>营业税</v>
          </cell>
          <cell r="B20">
            <v>201</v>
          </cell>
          <cell r="C20">
            <v>259388</v>
          </cell>
          <cell r="D20">
            <v>230760</v>
          </cell>
          <cell r="E20">
            <v>28628</v>
          </cell>
          <cell r="F20">
            <v>9368</v>
          </cell>
          <cell r="G20">
            <v>4638</v>
          </cell>
          <cell r="H20">
            <v>6293</v>
          </cell>
          <cell r="I20">
            <v>5103</v>
          </cell>
        </row>
        <row r="21">
          <cell r="A21" t="str">
            <v xml:space="preserve">  金融保险业营业税（地方）</v>
          </cell>
          <cell r="B21">
            <v>175</v>
          </cell>
          <cell r="C21">
            <v>18459</v>
          </cell>
          <cell r="D21">
            <v>16701</v>
          </cell>
          <cell r="E21">
            <v>1758</v>
          </cell>
          <cell r="F21">
            <v>656</v>
          </cell>
          <cell r="G21">
            <v>256</v>
          </cell>
          <cell r="H21">
            <v>311</v>
          </cell>
          <cell r="I21">
            <v>376</v>
          </cell>
        </row>
        <row r="22">
          <cell r="A22" t="str">
            <v xml:space="preserve">  一般营业税</v>
          </cell>
          <cell r="B22">
            <v>90</v>
          </cell>
          <cell r="C22">
            <v>240255</v>
          </cell>
          <cell r="D22">
            <v>213564</v>
          </cell>
          <cell r="E22">
            <v>26691</v>
          </cell>
          <cell r="F22">
            <v>8607</v>
          </cell>
          <cell r="G22">
            <v>4369</v>
          </cell>
          <cell r="H22">
            <v>5940</v>
          </cell>
          <cell r="I22">
            <v>4708</v>
          </cell>
        </row>
        <row r="23">
          <cell r="A23" t="str">
            <v xml:space="preserve">  营业税税款滞纳金、罚款收入</v>
          </cell>
          <cell r="B23">
            <v>142</v>
          </cell>
          <cell r="C23">
            <v>674</v>
          </cell>
          <cell r="D23">
            <v>495</v>
          </cell>
          <cell r="E23">
            <v>179</v>
          </cell>
          <cell r="F23">
            <v>105</v>
          </cell>
          <cell r="G23">
            <v>13</v>
          </cell>
          <cell r="H23">
            <v>42</v>
          </cell>
          <cell r="I23">
            <v>19</v>
          </cell>
        </row>
        <row r="24">
          <cell r="A24" t="str">
            <v xml:space="preserve">  校办企业营业税退税</v>
          </cell>
          <cell r="B24">
            <v>48</v>
          </cell>
          <cell r="C24">
            <v>0</v>
          </cell>
          <cell r="D24">
            <v>0</v>
          </cell>
          <cell r="E24">
            <v>0</v>
          </cell>
          <cell r="F24">
            <v>0</v>
          </cell>
          <cell r="G24">
            <v>0</v>
          </cell>
          <cell r="H24">
            <v>0</v>
          </cell>
          <cell r="I24">
            <v>0</v>
          </cell>
        </row>
        <row r="25">
          <cell r="A25" t="str">
            <v xml:space="preserve">  福利企业营业税退税</v>
          </cell>
          <cell r="B25">
            <v>103</v>
          </cell>
          <cell r="C25">
            <v>0</v>
          </cell>
          <cell r="D25">
            <v>0</v>
          </cell>
          <cell r="E25">
            <v>0</v>
          </cell>
          <cell r="F25">
            <v>0</v>
          </cell>
          <cell r="G25">
            <v>0</v>
          </cell>
          <cell r="H25">
            <v>0</v>
          </cell>
          <cell r="I25">
            <v>0</v>
          </cell>
        </row>
        <row r="26">
          <cell r="A26" t="str">
            <v xml:space="preserve">  港澳台和外商投资企业营业税退税</v>
          </cell>
          <cell r="B26">
            <v>161</v>
          </cell>
          <cell r="C26">
            <v>0</v>
          </cell>
          <cell r="D26">
            <v>0</v>
          </cell>
          <cell r="E26">
            <v>0</v>
          </cell>
          <cell r="F26">
            <v>0</v>
          </cell>
          <cell r="G26">
            <v>0</v>
          </cell>
          <cell r="H26">
            <v>0</v>
          </cell>
          <cell r="I26">
            <v>0</v>
          </cell>
        </row>
        <row r="27">
          <cell r="A27" t="str">
            <v xml:space="preserve">  其他营业税退税</v>
          </cell>
          <cell r="B27">
            <v>66</v>
          </cell>
          <cell r="C27">
            <v>0</v>
          </cell>
          <cell r="D27">
            <v>0</v>
          </cell>
          <cell r="E27">
            <v>0</v>
          </cell>
          <cell r="F27">
            <v>0</v>
          </cell>
          <cell r="G27">
            <v>0</v>
          </cell>
          <cell r="H27">
            <v>0</v>
          </cell>
          <cell r="I27">
            <v>0</v>
          </cell>
        </row>
        <row r="28">
          <cell r="A28" t="str">
            <v>企业所得税</v>
          </cell>
          <cell r="B28">
            <v>89</v>
          </cell>
          <cell r="C28">
            <v>334444</v>
          </cell>
          <cell r="D28">
            <v>276554</v>
          </cell>
          <cell r="E28">
            <v>57890</v>
          </cell>
          <cell r="F28">
            <v>22950</v>
          </cell>
          <cell r="G28">
            <v>7572</v>
          </cell>
          <cell r="H28">
            <v>9243</v>
          </cell>
          <cell r="I28">
            <v>8534</v>
          </cell>
        </row>
        <row r="29">
          <cell r="A29" t="str">
            <v xml:space="preserve">  国有工业所得税</v>
          </cell>
          <cell r="B29">
            <v>124</v>
          </cell>
          <cell r="C29">
            <v>1138</v>
          </cell>
          <cell r="D29">
            <v>924</v>
          </cell>
          <cell r="E29">
            <v>214</v>
          </cell>
          <cell r="F29">
            <v>180</v>
          </cell>
          <cell r="G29">
            <v>11</v>
          </cell>
          <cell r="H29">
            <v>19</v>
          </cell>
          <cell r="I29">
            <v>2</v>
          </cell>
        </row>
        <row r="30">
          <cell r="A30" t="str">
            <v xml:space="preserve">  国有建筑工程企业所得税 </v>
          </cell>
          <cell r="B30">
            <v>12</v>
          </cell>
          <cell r="C30">
            <v>1299</v>
          </cell>
          <cell r="D30">
            <v>1227</v>
          </cell>
          <cell r="E30">
            <v>72</v>
          </cell>
          <cell r="F30">
            <v>7</v>
          </cell>
          <cell r="G30">
            <v>7</v>
          </cell>
          <cell r="H30">
            <v>23</v>
          </cell>
          <cell r="I30">
            <v>35</v>
          </cell>
        </row>
        <row r="31">
          <cell r="A31" t="str">
            <v xml:space="preserve">  国有房地产开发企业所得税</v>
          </cell>
          <cell r="B31">
            <v>172</v>
          </cell>
          <cell r="C31">
            <v>16018</v>
          </cell>
          <cell r="D31">
            <v>15550</v>
          </cell>
          <cell r="E31">
            <v>468</v>
          </cell>
          <cell r="F31">
            <v>6</v>
          </cell>
          <cell r="G31">
            <v>203</v>
          </cell>
          <cell r="H31">
            <v>225</v>
          </cell>
          <cell r="I31">
            <v>34</v>
          </cell>
        </row>
        <row r="32">
          <cell r="A32" t="str">
            <v xml:space="preserve">  国有政策性投资公司所得税</v>
          </cell>
          <cell r="B32">
            <v>137</v>
          </cell>
          <cell r="C32">
            <v>0</v>
          </cell>
          <cell r="D32">
            <v>0</v>
          </cell>
          <cell r="E32">
            <v>0</v>
          </cell>
          <cell r="F32">
            <v>0</v>
          </cell>
          <cell r="G32">
            <v>0</v>
          </cell>
          <cell r="H32">
            <v>0</v>
          </cell>
          <cell r="I32">
            <v>0</v>
          </cell>
        </row>
      </sheetData>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pane xSplit="1" ySplit="4" topLeftCell="B11" activePane="bottomRight" state="frozen"/>
      <selection activeCell="H21" sqref="H21"/>
      <selection pane="topRight" activeCell="H21" sqref="H21"/>
      <selection pane="bottomLeft" activeCell="H21" sqref="H21"/>
      <selection pane="bottomRight" activeCell="H21" sqref="H21"/>
    </sheetView>
  </sheetViews>
  <sheetFormatPr defaultRowHeight="14.25"/>
  <cols>
    <col min="1" max="1" width="37.25" style="25" customWidth="1"/>
    <col min="2" max="2" width="12.375" style="4" customWidth="1"/>
    <col min="3" max="3" width="11.25" style="4" customWidth="1"/>
    <col min="4" max="4" width="12.125" style="4" customWidth="1"/>
    <col min="5" max="5" width="12.5" style="5" customWidth="1"/>
    <col min="6" max="6" width="12.5" style="6" customWidth="1"/>
    <col min="7" max="16384" width="9" style="6"/>
  </cols>
  <sheetData>
    <row r="1" spans="1:7" ht="27.75" customHeight="1">
      <c r="A1" s="3" t="s">
        <v>233</v>
      </c>
    </row>
    <row r="2" spans="1:7" ht="42" customHeight="1">
      <c r="A2" s="118" t="s">
        <v>234</v>
      </c>
      <c r="B2" s="118"/>
      <c r="C2" s="118"/>
      <c r="D2" s="118"/>
      <c r="E2" s="118"/>
      <c r="F2" s="118"/>
    </row>
    <row r="3" spans="1:7" s="9" customFormat="1" ht="27.75" customHeight="1">
      <c r="A3" s="1" t="s">
        <v>235</v>
      </c>
      <c r="B3" s="7"/>
      <c r="C3" s="7"/>
      <c r="D3" s="7"/>
      <c r="E3" s="8"/>
      <c r="F3" s="8" t="s">
        <v>4</v>
      </c>
    </row>
    <row r="4" spans="1:7" s="9" customFormat="1" ht="52.5" customHeight="1">
      <c r="A4" s="10" t="s">
        <v>236</v>
      </c>
      <c r="B4" s="11" t="s">
        <v>237</v>
      </c>
      <c r="C4" s="12" t="s">
        <v>325</v>
      </c>
      <c r="D4" s="12" t="s">
        <v>238</v>
      </c>
      <c r="E4" s="13" t="s">
        <v>323</v>
      </c>
      <c r="F4" s="13" t="s">
        <v>326</v>
      </c>
    </row>
    <row r="5" spans="1:7" s="17" customFormat="1" ht="24.75" customHeight="1">
      <c r="A5" s="14" t="s">
        <v>242</v>
      </c>
      <c r="B5" s="15">
        <f>B6+B13</f>
        <v>750691</v>
      </c>
      <c r="C5" s="15">
        <f t="shared" ref="C5:D5" si="0">C6+C13</f>
        <v>801000</v>
      </c>
      <c r="D5" s="15">
        <f t="shared" si="0"/>
        <v>820000</v>
      </c>
      <c r="E5" s="16">
        <f>(D5/B5-1)*100</f>
        <v>9.2326936116191582</v>
      </c>
      <c r="F5" s="16">
        <f>(D5/C5-1)*100</f>
        <v>2.372034956304625</v>
      </c>
    </row>
    <row r="6" spans="1:7" s="17" customFormat="1" ht="24.75" customHeight="1">
      <c r="A6" s="14" t="s">
        <v>320</v>
      </c>
      <c r="B6" s="15">
        <f>SUM(B7:B12)</f>
        <v>708156</v>
      </c>
      <c r="C6" s="15">
        <f t="shared" ref="C6:D6" si="1">SUM(C7:C12)</f>
        <v>763400</v>
      </c>
      <c r="D6" s="15">
        <f t="shared" si="1"/>
        <v>782400</v>
      </c>
      <c r="E6" s="16">
        <f t="shared" ref="E6:E24" si="2">(D6/B6-1)*100</f>
        <v>10.484130615288167</v>
      </c>
      <c r="F6" s="16">
        <f t="shared" ref="F6:F24" si="3">(D6/C6-1)*100</f>
        <v>2.4888656012575394</v>
      </c>
    </row>
    <row r="7" spans="1:7" s="17" customFormat="1" ht="24.75" customHeight="1">
      <c r="A7" s="14" t="s">
        <v>332</v>
      </c>
      <c r="B7" s="18">
        <v>121608</v>
      </c>
      <c r="C7" s="18">
        <v>143000</v>
      </c>
      <c r="D7" s="21">
        <v>144000</v>
      </c>
      <c r="E7" s="16">
        <f t="shared" si="2"/>
        <v>18.413262285375964</v>
      </c>
      <c r="F7" s="16">
        <f t="shared" si="3"/>
        <v>0.69930069930070893</v>
      </c>
    </row>
    <row r="8" spans="1:7" s="17" customFormat="1" ht="24.75" customHeight="1">
      <c r="A8" s="14" t="s">
        <v>333</v>
      </c>
      <c r="B8" s="18">
        <v>169496</v>
      </c>
      <c r="C8" s="19">
        <v>160000</v>
      </c>
      <c r="D8" s="109">
        <v>160000</v>
      </c>
      <c r="E8" s="16">
        <f t="shared" si="2"/>
        <v>-5.6024920942087109</v>
      </c>
      <c r="F8" s="16">
        <f t="shared" si="3"/>
        <v>0</v>
      </c>
      <c r="G8" s="115"/>
    </row>
    <row r="9" spans="1:7" s="17" customFormat="1" ht="24.75" customHeight="1">
      <c r="A9" s="14" t="s">
        <v>264</v>
      </c>
      <c r="B9" s="21">
        <v>129231</v>
      </c>
      <c r="C9" s="20">
        <v>149000</v>
      </c>
      <c r="D9" s="20">
        <v>157200</v>
      </c>
      <c r="E9" s="16">
        <f t="shared" si="2"/>
        <v>21.642639923857288</v>
      </c>
      <c r="F9" s="16">
        <f t="shared" si="3"/>
        <v>5.5033557046979764</v>
      </c>
    </row>
    <row r="10" spans="1:7" s="17" customFormat="1" ht="24.75" customHeight="1">
      <c r="A10" s="14" t="s">
        <v>265</v>
      </c>
      <c r="B10" s="21">
        <v>79352</v>
      </c>
      <c r="C10" s="21">
        <v>86000</v>
      </c>
      <c r="D10" s="21">
        <v>105200</v>
      </c>
      <c r="E10" s="16">
        <f t="shared" si="2"/>
        <v>32.573848170178451</v>
      </c>
      <c r="F10" s="16">
        <f t="shared" si="3"/>
        <v>22.325581395348838</v>
      </c>
    </row>
    <row r="11" spans="1:7" s="17" customFormat="1" ht="24.75" customHeight="1">
      <c r="A11" s="14" t="s">
        <v>266</v>
      </c>
      <c r="B11" s="21">
        <v>42124</v>
      </c>
      <c r="C11" s="21">
        <v>43800</v>
      </c>
      <c r="D11" s="21">
        <v>43000</v>
      </c>
      <c r="E11" s="16">
        <f t="shared" si="2"/>
        <v>2.0795745893077644</v>
      </c>
      <c r="F11" s="16">
        <f t="shared" si="3"/>
        <v>-1.8264840182648401</v>
      </c>
    </row>
    <row r="12" spans="1:7" s="17" customFormat="1" ht="24.75" customHeight="1">
      <c r="A12" s="14" t="s">
        <v>267</v>
      </c>
      <c r="B12" s="21">
        <v>166345</v>
      </c>
      <c r="C12" s="21">
        <v>181600</v>
      </c>
      <c r="D12" s="21">
        <v>173000</v>
      </c>
      <c r="E12" s="16">
        <f t="shared" si="2"/>
        <v>4.0007213922871099</v>
      </c>
      <c r="F12" s="16">
        <f t="shared" si="3"/>
        <v>-4.7356828193832579</v>
      </c>
      <c r="G12" s="115"/>
    </row>
    <row r="13" spans="1:7" s="17" customFormat="1" ht="34.5" customHeight="1">
      <c r="A13" s="14" t="s">
        <v>321</v>
      </c>
      <c r="B13" s="22">
        <f>B14+B15</f>
        <v>42535</v>
      </c>
      <c r="C13" s="22">
        <f t="shared" ref="C13:D13" si="4">C14+C15</f>
        <v>37600</v>
      </c>
      <c r="D13" s="22">
        <f t="shared" si="4"/>
        <v>37600</v>
      </c>
      <c r="E13" s="16">
        <f t="shared" si="2"/>
        <v>-11.602209944751385</v>
      </c>
      <c r="F13" s="16">
        <v>0</v>
      </c>
    </row>
    <row r="14" spans="1:7" s="17" customFormat="1" ht="47.25" customHeight="1">
      <c r="A14" s="113" t="s">
        <v>268</v>
      </c>
      <c r="B14" s="22">
        <v>39175</v>
      </c>
      <c r="C14" s="23">
        <v>34700</v>
      </c>
      <c r="D14" s="23">
        <v>34700</v>
      </c>
      <c r="E14" s="16">
        <f t="shared" si="2"/>
        <v>-11.423101467772812</v>
      </c>
      <c r="F14" s="16">
        <v>0</v>
      </c>
    </row>
    <row r="15" spans="1:7" s="17" customFormat="1" ht="36.75" customHeight="1">
      <c r="A15" s="113" t="s">
        <v>269</v>
      </c>
      <c r="B15" s="18">
        <v>3360</v>
      </c>
      <c r="C15" s="23">
        <v>2900</v>
      </c>
      <c r="D15" s="23">
        <v>2900</v>
      </c>
      <c r="E15" s="16">
        <f t="shared" si="2"/>
        <v>-13.690476190476186</v>
      </c>
      <c r="F15" s="16">
        <v>0</v>
      </c>
    </row>
    <row r="16" spans="1:7" s="17" customFormat="1" ht="24.75" customHeight="1">
      <c r="A16" s="14" t="s">
        <v>322</v>
      </c>
      <c r="B16" s="22">
        <f>B17+B21</f>
        <v>607806</v>
      </c>
      <c r="C16" s="22">
        <f t="shared" ref="C16:D16" si="5">C17+C21</f>
        <v>659327</v>
      </c>
      <c r="D16" s="22">
        <f t="shared" si="5"/>
        <v>702800</v>
      </c>
      <c r="E16" s="16">
        <f t="shared" si="2"/>
        <v>15.629000042776809</v>
      </c>
      <c r="F16" s="16">
        <f t="shared" si="3"/>
        <v>6.5935415962034005</v>
      </c>
    </row>
    <row r="17" spans="1:7" s="108" customFormat="1" ht="24.75" customHeight="1">
      <c r="A17" s="14" t="s">
        <v>336</v>
      </c>
      <c r="B17" s="23">
        <f>B18+B19+B20</f>
        <v>294931</v>
      </c>
      <c r="C17" s="23">
        <f t="shared" ref="C17:D17" si="6">C18+C19+C20</f>
        <v>306827</v>
      </c>
      <c r="D17" s="23">
        <f t="shared" si="6"/>
        <v>309200</v>
      </c>
      <c r="E17" s="107">
        <f t="shared" si="2"/>
        <v>4.838080771434683</v>
      </c>
      <c r="F17" s="16">
        <f t="shared" si="3"/>
        <v>0.77339999413350569</v>
      </c>
    </row>
    <row r="18" spans="1:7" s="108" customFormat="1" ht="24.75" customHeight="1">
      <c r="A18" s="14" t="s">
        <v>334</v>
      </c>
      <c r="B18" s="21">
        <v>121608</v>
      </c>
      <c r="C18" s="23">
        <v>143000</v>
      </c>
      <c r="D18" s="23">
        <v>144000</v>
      </c>
      <c r="E18" s="107">
        <f t="shared" si="2"/>
        <v>18.413262285375964</v>
      </c>
      <c r="F18" s="16">
        <f t="shared" si="3"/>
        <v>0.69930069930070893</v>
      </c>
    </row>
    <row r="19" spans="1:7" s="108" customFormat="1" ht="24.75" customHeight="1">
      <c r="A19" s="14" t="s">
        <v>333</v>
      </c>
      <c r="B19" s="21">
        <v>169496</v>
      </c>
      <c r="C19" s="23">
        <v>160000</v>
      </c>
      <c r="D19" s="23">
        <v>160000</v>
      </c>
      <c r="E19" s="107">
        <f t="shared" si="2"/>
        <v>-5.6024920942087109</v>
      </c>
      <c r="F19" s="16">
        <f t="shared" si="3"/>
        <v>0</v>
      </c>
    </row>
    <row r="20" spans="1:7" s="108" customFormat="1" ht="24.75" customHeight="1">
      <c r="A20" s="14" t="s">
        <v>335</v>
      </c>
      <c r="B20" s="21">
        <v>3827</v>
      </c>
      <c r="C20" s="23">
        <v>3827</v>
      </c>
      <c r="D20" s="23">
        <v>5200</v>
      </c>
      <c r="E20" s="107">
        <f t="shared" si="2"/>
        <v>35.876665795662397</v>
      </c>
      <c r="F20" s="16">
        <f t="shared" si="3"/>
        <v>35.876665795662397</v>
      </c>
    </row>
    <row r="21" spans="1:7" s="108" customFormat="1" ht="24.75" customHeight="1">
      <c r="A21" s="14" t="s">
        <v>337</v>
      </c>
      <c r="B21" s="109">
        <f>B22+B23</f>
        <v>312875</v>
      </c>
      <c r="C21" s="109">
        <f t="shared" ref="C21:D21" si="7">C22+C23</f>
        <v>352500</v>
      </c>
      <c r="D21" s="109">
        <f t="shared" si="7"/>
        <v>393600</v>
      </c>
      <c r="E21" s="107">
        <f t="shared" si="2"/>
        <v>25.801038753495796</v>
      </c>
      <c r="F21" s="16">
        <f t="shared" si="3"/>
        <v>11.659574468085099</v>
      </c>
    </row>
    <row r="22" spans="1:7" s="108" customFormat="1" ht="24.75" customHeight="1">
      <c r="A22" s="14" t="s">
        <v>270</v>
      </c>
      <c r="B22" s="21">
        <v>193847</v>
      </c>
      <c r="C22" s="23">
        <v>223500</v>
      </c>
      <c r="D22" s="23">
        <v>235800</v>
      </c>
      <c r="E22" s="107">
        <f t="shared" si="2"/>
        <v>21.642326164449276</v>
      </c>
      <c r="F22" s="16">
        <f t="shared" si="3"/>
        <v>5.5033557046979764</v>
      </c>
    </row>
    <row r="23" spans="1:7" s="108" customFormat="1" ht="24.75" customHeight="1">
      <c r="A23" s="14" t="s">
        <v>271</v>
      </c>
      <c r="B23" s="21">
        <v>119028</v>
      </c>
      <c r="C23" s="23">
        <v>129000</v>
      </c>
      <c r="D23" s="23">
        <v>157800</v>
      </c>
      <c r="E23" s="107">
        <f t="shared" si="2"/>
        <v>32.573848170178451</v>
      </c>
      <c r="F23" s="16">
        <f t="shared" si="3"/>
        <v>22.325581395348838</v>
      </c>
    </row>
    <row r="24" spans="1:7" s="108" customFormat="1" ht="24.75" customHeight="1">
      <c r="A24" s="14" t="s">
        <v>272</v>
      </c>
      <c r="B24" s="23">
        <f>B5+B16</f>
        <v>1358497</v>
      </c>
      <c r="C24" s="23">
        <f t="shared" ref="C24:D24" si="8">C5+C16</f>
        <v>1460327</v>
      </c>
      <c r="D24" s="23">
        <f t="shared" si="8"/>
        <v>1522800</v>
      </c>
      <c r="E24" s="107">
        <f t="shared" si="2"/>
        <v>12.094469108139361</v>
      </c>
      <c r="F24" s="16">
        <f t="shared" si="3"/>
        <v>4.2780144447099877</v>
      </c>
      <c r="G24" s="114"/>
    </row>
    <row r="25" spans="1:7" s="17" customFormat="1">
      <c r="A25" s="5"/>
      <c r="B25" s="24"/>
      <c r="C25" s="24"/>
      <c r="D25" s="24"/>
      <c r="E25" s="5"/>
    </row>
    <row r="26" spans="1:7" s="17" customFormat="1">
      <c r="A26" s="5"/>
      <c r="B26" s="24"/>
      <c r="C26" s="24"/>
      <c r="D26" s="24"/>
      <c r="E26" s="5"/>
    </row>
    <row r="27" spans="1:7" s="17" customFormat="1">
      <c r="A27" s="5"/>
      <c r="B27" s="24"/>
      <c r="C27" s="24"/>
      <c r="D27" s="24"/>
      <c r="E27" s="5"/>
    </row>
    <row r="28" spans="1:7" s="17" customFormat="1">
      <c r="A28" s="5"/>
      <c r="B28" s="24"/>
      <c r="C28" s="24"/>
      <c r="D28" s="24"/>
      <c r="E28" s="5"/>
    </row>
  </sheetData>
  <mergeCells count="1">
    <mergeCell ref="A2:F2"/>
  </mergeCells>
  <phoneticPr fontId="1" type="noConversion"/>
  <printOptions horizontalCentered="1"/>
  <pageMargins left="0.31496062992125984" right="0.31496062992125984" top="0.62992125984251968" bottom="0.78740157480314965" header="0" footer="0.7874015748031496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5"/>
  <sheetViews>
    <sheetView tabSelected="1" workbookViewId="0">
      <selection activeCell="G12" sqref="G12"/>
    </sheetView>
  </sheetViews>
  <sheetFormatPr defaultRowHeight="13.5"/>
  <cols>
    <col min="1" max="1" width="29.625" customWidth="1"/>
    <col min="2" max="2" width="9.75" customWidth="1"/>
    <col min="3" max="3" width="10.25" customWidth="1"/>
    <col min="4" max="4" width="12.125" customWidth="1"/>
    <col min="5" max="5" width="12" customWidth="1"/>
    <col min="6" max="6" width="12.875" customWidth="1"/>
  </cols>
  <sheetData>
    <row r="1" spans="1:11" ht="26.25" customHeight="1">
      <c r="A1" s="43" t="s">
        <v>3</v>
      </c>
      <c r="B1" s="44"/>
      <c r="C1" s="45"/>
      <c r="D1" s="45"/>
      <c r="E1" s="44"/>
    </row>
    <row r="2" spans="1:11" ht="36" customHeight="1">
      <c r="A2" s="119" t="s">
        <v>173</v>
      </c>
      <c r="B2" s="119"/>
      <c r="C2" s="119"/>
      <c r="D2" s="119"/>
      <c r="E2" s="119"/>
      <c r="F2" s="119"/>
    </row>
    <row r="3" spans="1:11" ht="24" customHeight="1">
      <c r="A3" s="46" t="s">
        <v>172</v>
      </c>
      <c r="B3" s="47"/>
      <c r="C3" s="48"/>
      <c r="D3" s="48"/>
      <c r="E3" s="49"/>
      <c r="F3" s="49" t="s">
        <v>0</v>
      </c>
    </row>
    <row r="4" spans="1:11" ht="27.75" customHeight="1">
      <c r="A4" s="126" t="s">
        <v>11</v>
      </c>
      <c r="B4" s="124" t="s">
        <v>12</v>
      </c>
      <c r="C4" s="124" t="s">
        <v>1</v>
      </c>
      <c r="D4" s="128" t="s">
        <v>13</v>
      </c>
      <c r="E4" s="120" t="s">
        <v>327</v>
      </c>
      <c r="F4" s="120" t="s">
        <v>348</v>
      </c>
    </row>
    <row r="5" spans="1:11" ht="21.75" customHeight="1">
      <c r="A5" s="127"/>
      <c r="B5" s="125"/>
      <c r="C5" s="125"/>
      <c r="D5" s="129"/>
      <c r="E5" s="121"/>
      <c r="F5" s="121"/>
    </row>
    <row r="6" spans="1:11" ht="26.25" customHeight="1">
      <c r="A6" s="50" t="s">
        <v>14</v>
      </c>
      <c r="B6" s="51">
        <f>SUM(B7:B22)</f>
        <v>300584</v>
      </c>
      <c r="C6" s="51">
        <f>SUM(C7:C22)</f>
        <v>333200</v>
      </c>
      <c r="D6" s="51">
        <f>SUM(D7:D22)</f>
        <v>333200</v>
      </c>
      <c r="E6" s="52">
        <f>(D6/B6-1)*100</f>
        <v>10.850876959518807</v>
      </c>
      <c r="F6" s="52">
        <f>(D6/C6-1)*100</f>
        <v>0</v>
      </c>
      <c r="G6" s="54"/>
    </row>
    <row r="7" spans="1:11" s="112" customFormat="1" ht="26.25" customHeight="1">
      <c r="A7" s="50" t="s">
        <v>273</v>
      </c>
      <c r="B7" s="51">
        <v>32377</v>
      </c>
      <c r="C7" s="51">
        <v>34594</v>
      </c>
      <c r="D7" s="51">
        <v>40721</v>
      </c>
      <c r="E7" s="52">
        <f t="shared" ref="E7:E22" si="0">(D7/B7-1)*100</f>
        <v>25.771380918553287</v>
      </c>
      <c r="F7" s="52">
        <f t="shared" ref="F7:F22" si="1">(D7/C7-1)*100</f>
        <v>17.711163785627559</v>
      </c>
      <c r="G7" s="116"/>
    </row>
    <row r="8" spans="1:11" s="112" customFormat="1" ht="26.25" customHeight="1">
      <c r="A8" s="50" t="s">
        <v>274</v>
      </c>
      <c r="B8" s="51">
        <v>37828</v>
      </c>
      <c r="C8" s="51">
        <v>33827</v>
      </c>
      <c r="D8" s="51">
        <v>37362</v>
      </c>
      <c r="E8" s="52">
        <f t="shared" si="0"/>
        <v>-1.231891720418743</v>
      </c>
      <c r="F8" s="52">
        <f t="shared" si="1"/>
        <v>10.450232063144815</v>
      </c>
      <c r="G8" s="116"/>
    </row>
    <row r="9" spans="1:11" s="112" customFormat="1" ht="26.25" customHeight="1">
      <c r="A9" s="50" t="s">
        <v>275</v>
      </c>
      <c r="B9" s="51">
        <v>64238</v>
      </c>
      <c r="C9" s="51">
        <v>66910</v>
      </c>
      <c r="D9" s="51">
        <v>67469</v>
      </c>
      <c r="E9" s="52">
        <f t="shared" si="0"/>
        <v>5.0297331797378497</v>
      </c>
      <c r="F9" s="52">
        <f t="shared" si="1"/>
        <v>0.83545060529068849</v>
      </c>
      <c r="G9" s="116"/>
    </row>
    <row r="10" spans="1:11" s="112" customFormat="1" ht="26.25" customHeight="1">
      <c r="A10" s="50" t="s">
        <v>276</v>
      </c>
      <c r="B10" s="51">
        <v>10265</v>
      </c>
      <c r="C10" s="51">
        <v>10925</v>
      </c>
      <c r="D10" s="51">
        <v>10925</v>
      </c>
      <c r="E10" s="52">
        <f t="shared" si="0"/>
        <v>6.4296151972722759</v>
      </c>
      <c r="F10" s="52">
        <f t="shared" si="1"/>
        <v>0</v>
      </c>
      <c r="G10" s="116"/>
    </row>
    <row r="11" spans="1:11" s="112" customFormat="1" ht="26.25" customHeight="1">
      <c r="A11" s="50" t="s">
        <v>277</v>
      </c>
      <c r="B11" s="51">
        <v>6397</v>
      </c>
      <c r="C11" s="51">
        <v>5437</v>
      </c>
      <c r="D11" s="51">
        <v>5461</v>
      </c>
      <c r="E11" s="52">
        <f t="shared" si="0"/>
        <v>-14.631858683758015</v>
      </c>
      <c r="F11" s="52">
        <f t="shared" si="1"/>
        <v>0.44141990068051751</v>
      </c>
      <c r="G11" s="116"/>
    </row>
    <row r="12" spans="1:11" s="112" customFormat="1" ht="26.25" customHeight="1">
      <c r="A12" s="50" t="s">
        <v>278</v>
      </c>
      <c r="B12" s="51">
        <v>55024</v>
      </c>
      <c r="C12" s="51">
        <v>61032</v>
      </c>
      <c r="D12" s="51">
        <v>67280</v>
      </c>
      <c r="E12" s="52">
        <f t="shared" si="0"/>
        <v>22.273916836289608</v>
      </c>
      <c r="F12" s="52">
        <f t="shared" si="1"/>
        <v>10.237252588805879</v>
      </c>
      <c r="G12" s="116"/>
    </row>
    <row r="13" spans="1:11" ht="26.25" customHeight="1">
      <c r="A13" s="50" t="s">
        <v>279</v>
      </c>
      <c r="B13" s="51">
        <v>19477</v>
      </c>
      <c r="C13" s="51">
        <v>19980</v>
      </c>
      <c r="D13" s="51">
        <v>20406</v>
      </c>
      <c r="E13" s="52">
        <f t="shared" si="0"/>
        <v>4.7697283975971727</v>
      </c>
      <c r="F13" s="52">
        <f t="shared" si="1"/>
        <v>2.1321321321321252</v>
      </c>
      <c r="G13" s="54"/>
      <c r="H13" s="54"/>
      <c r="I13" s="54"/>
      <c r="J13" s="54"/>
      <c r="K13" s="54"/>
    </row>
    <row r="14" spans="1:11" ht="26.25" customHeight="1">
      <c r="A14" s="53" t="s">
        <v>281</v>
      </c>
      <c r="B14" s="51">
        <v>57295</v>
      </c>
      <c r="C14" s="51">
        <v>62700</v>
      </c>
      <c r="D14" s="51">
        <v>60680</v>
      </c>
      <c r="E14" s="52">
        <f t="shared" si="0"/>
        <v>5.9080198970241637</v>
      </c>
      <c r="F14" s="52">
        <f t="shared" si="1"/>
        <v>-3.2216905901116477</v>
      </c>
      <c r="G14" s="54"/>
      <c r="H14" s="54"/>
    </row>
    <row r="15" spans="1:11" ht="26.25" customHeight="1">
      <c r="A15" s="53" t="s">
        <v>282</v>
      </c>
      <c r="B15" s="51">
        <v>1985</v>
      </c>
      <c r="C15" s="51">
        <v>1273</v>
      </c>
      <c r="D15" s="51">
        <v>1172</v>
      </c>
      <c r="E15" s="52">
        <f t="shared" si="0"/>
        <v>-40.957178841309826</v>
      </c>
      <c r="F15" s="52">
        <f t="shared" si="1"/>
        <v>-7.934014139827184</v>
      </c>
      <c r="G15" s="54"/>
    </row>
    <row r="16" spans="1:11" ht="26.25" customHeight="1">
      <c r="A16" s="50" t="s">
        <v>284</v>
      </c>
      <c r="B16" s="51">
        <v>1661</v>
      </c>
      <c r="C16" s="51">
        <v>2057</v>
      </c>
      <c r="D16" s="51">
        <v>2112</v>
      </c>
      <c r="E16" s="52">
        <f t="shared" si="0"/>
        <v>27.152317880794708</v>
      </c>
      <c r="F16" s="52">
        <f t="shared" si="1"/>
        <v>2.673796791443861</v>
      </c>
      <c r="G16" s="54"/>
    </row>
    <row r="17" spans="1:7" ht="26.25" customHeight="1">
      <c r="A17" s="50" t="s">
        <v>283</v>
      </c>
      <c r="B17" s="51">
        <v>3255</v>
      </c>
      <c r="C17" s="51">
        <v>5130</v>
      </c>
      <c r="D17" s="51">
        <v>5065</v>
      </c>
      <c r="E17" s="52">
        <f t="shared" si="0"/>
        <v>55.606758832565298</v>
      </c>
      <c r="F17" s="52">
        <f t="shared" si="1"/>
        <v>-1.2670565302144277</v>
      </c>
      <c r="G17" s="54"/>
    </row>
    <row r="18" spans="1:7" ht="26.25" customHeight="1">
      <c r="A18" s="50" t="s">
        <v>285</v>
      </c>
      <c r="B18" s="51">
        <v>653</v>
      </c>
      <c r="C18" s="51">
        <v>856</v>
      </c>
      <c r="D18" s="51">
        <v>875</v>
      </c>
      <c r="E18" s="52">
        <f t="shared" si="0"/>
        <v>33.996937212863699</v>
      </c>
      <c r="F18" s="52">
        <f t="shared" si="1"/>
        <v>2.219626168224309</v>
      </c>
      <c r="G18" s="54"/>
    </row>
    <row r="19" spans="1:7" ht="26.25" customHeight="1">
      <c r="A19" s="50" t="s">
        <v>286</v>
      </c>
      <c r="B19" s="51">
        <v>7033</v>
      </c>
      <c r="C19" s="51">
        <v>8069</v>
      </c>
      <c r="D19" s="51">
        <v>8503</v>
      </c>
      <c r="E19" s="52">
        <f t="shared" si="0"/>
        <v>20.901464524385037</v>
      </c>
      <c r="F19" s="52">
        <f t="shared" si="1"/>
        <v>5.3786094931218331</v>
      </c>
      <c r="G19" s="54"/>
    </row>
    <row r="20" spans="1:7" ht="26.25" customHeight="1">
      <c r="A20" s="50" t="s">
        <v>287</v>
      </c>
      <c r="B20" s="51"/>
      <c r="C20" s="51">
        <v>8000</v>
      </c>
      <c r="D20" s="51"/>
      <c r="E20" s="52"/>
      <c r="F20" s="52">
        <f t="shared" si="1"/>
        <v>-100</v>
      </c>
      <c r="G20" s="54"/>
    </row>
    <row r="21" spans="1:7" ht="26.25" customHeight="1">
      <c r="A21" s="50" t="s">
        <v>288</v>
      </c>
      <c r="B21" s="51">
        <v>395</v>
      </c>
      <c r="C21" s="51">
        <v>7615</v>
      </c>
      <c r="D21" s="51">
        <v>374</v>
      </c>
      <c r="E21" s="52">
        <f t="shared" si="0"/>
        <v>-5.3164556962025262</v>
      </c>
      <c r="F21" s="52">
        <f t="shared" si="1"/>
        <v>-95.088640840446487</v>
      </c>
      <c r="G21" s="54"/>
    </row>
    <row r="22" spans="1:7" s="112" customFormat="1" ht="27.75" customHeight="1">
      <c r="A22" s="50" t="s">
        <v>330</v>
      </c>
      <c r="B22" s="51">
        <v>2701</v>
      </c>
      <c r="C22" s="51">
        <v>4795</v>
      </c>
      <c r="D22" s="51">
        <v>4795</v>
      </c>
      <c r="E22" s="52">
        <f t="shared" si="0"/>
        <v>77.526841910403562</v>
      </c>
      <c r="F22" s="52">
        <f t="shared" si="1"/>
        <v>0</v>
      </c>
      <c r="G22" s="54"/>
    </row>
    <row r="23" spans="1:7" ht="25.5" customHeight="1">
      <c r="A23" s="123"/>
      <c r="B23" s="123"/>
      <c r="C23" s="123"/>
      <c r="D23" s="123"/>
      <c r="E23" s="123"/>
    </row>
    <row r="24" spans="1:7" ht="36" customHeight="1">
      <c r="A24" s="122"/>
      <c r="B24" s="122"/>
      <c r="C24" s="122"/>
      <c r="D24" s="122"/>
      <c r="E24" s="122"/>
    </row>
    <row r="25" spans="1:7" ht="29.25" customHeight="1">
      <c r="A25" s="122"/>
      <c r="B25" s="122"/>
      <c r="C25" s="122"/>
      <c r="D25" s="122"/>
      <c r="E25" s="122"/>
    </row>
  </sheetData>
  <mergeCells count="10">
    <mergeCell ref="A2:F2"/>
    <mergeCell ref="F4:F5"/>
    <mergeCell ref="A24:E24"/>
    <mergeCell ref="A25:E25"/>
    <mergeCell ref="A23:E23"/>
    <mergeCell ref="B4:B5"/>
    <mergeCell ref="C4:C5"/>
    <mergeCell ref="A4:A5"/>
    <mergeCell ref="E4:E5"/>
    <mergeCell ref="D4:D5"/>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2"/>
  <sheetViews>
    <sheetView topLeftCell="A121" workbookViewId="0">
      <selection activeCell="B195" sqref="B195"/>
    </sheetView>
  </sheetViews>
  <sheetFormatPr defaultRowHeight="13.5"/>
  <cols>
    <col min="1" max="1" width="55.5" customWidth="1"/>
    <col min="2" max="2" width="29.375" customWidth="1"/>
  </cols>
  <sheetData>
    <row r="1" spans="1:3" ht="18.75" customHeight="1">
      <c r="A1" s="74" t="s">
        <v>317</v>
      </c>
    </row>
    <row r="2" spans="1:3" ht="35.25" customHeight="1">
      <c r="A2" s="130" t="s">
        <v>183</v>
      </c>
      <c r="B2" s="130"/>
    </row>
    <row r="3" spans="1:3" ht="21.75" customHeight="1">
      <c r="A3" t="s">
        <v>184</v>
      </c>
      <c r="B3" s="2" t="s">
        <v>346</v>
      </c>
    </row>
    <row r="4" spans="1:3" ht="15.75" customHeight="1">
      <c r="A4" s="131" t="s">
        <v>16</v>
      </c>
      <c r="B4" s="131" t="s">
        <v>185</v>
      </c>
    </row>
    <row r="5" spans="1:3" ht="22.5" customHeight="1">
      <c r="A5" s="132"/>
      <c r="B5" s="132"/>
    </row>
    <row r="6" spans="1:3" ht="14.25">
      <c r="A6" s="73" t="s">
        <v>17</v>
      </c>
      <c r="B6" s="75">
        <f>B7+B97+B129+B148+B159+B173+B235+B262+B275+B281+B287+B290+B294+B298+B301</f>
        <v>333200</v>
      </c>
    </row>
    <row r="7" spans="1:3" ht="14.25">
      <c r="A7" s="76" t="s">
        <v>292</v>
      </c>
      <c r="B7" s="75">
        <f>B8+B11+B14+B21+B26+B33+B39+B41+B46+B50+B54+B59+B63+B65+B68+B71+B75+B79+B83+B87+B90+B92+B95</f>
        <v>40721</v>
      </c>
      <c r="C7" s="54"/>
    </row>
    <row r="8" spans="1:3" ht="14.25">
      <c r="A8" s="76" t="s">
        <v>18</v>
      </c>
      <c r="B8" s="75">
        <f>B9+B10</f>
        <v>1236</v>
      </c>
      <c r="C8" s="54"/>
    </row>
    <row r="9" spans="1:3" ht="14.25">
      <c r="A9" s="76" t="s">
        <v>19</v>
      </c>
      <c r="B9" s="75">
        <v>1035</v>
      </c>
    </row>
    <row r="10" spans="1:3" ht="14.25">
      <c r="A10" s="76" t="s">
        <v>20</v>
      </c>
      <c r="B10" s="75">
        <v>201</v>
      </c>
    </row>
    <row r="11" spans="1:3" ht="14.25">
      <c r="A11" s="76" t="s">
        <v>21</v>
      </c>
      <c r="B11" s="75">
        <f>B12+B13</f>
        <v>975</v>
      </c>
      <c r="C11" s="54"/>
    </row>
    <row r="12" spans="1:3" ht="14.25">
      <c r="A12" s="76" t="s">
        <v>19</v>
      </c>
      <c r="B12" s="75">
        <v>775</v>
      </c>
    </row>
    <row r="13" spans="1:3" ht="14.25">
      <c r="A13" s="76" t="s">
        <v>20</v>
      </c>
      <c r="B13" s="75">
        <v>200</v>
      </c>
    </row>
    <row r="14" spans="1:3" ht="14.25">
      <c r="A14" s="76" t="s">
        <v>22</v>
      </c>
      <c r="B14" s="75">
        <f>SUM(B15:B20)</f>
        <v>19986</v>
      </c>
      <c r="C14" s="54"/>
    </row>
    <row r="15" spans="1:3" ht="14.25">
      <c r="A15" s="76" t="s">
        <v>19</v>
      </c>
      <c r="B15" s="75">
        <f>10404+200</f>
        <v>10604</v>
      </c>
    </row>
    <row r="16" spans="1:3" ht="14.25">
      <c r="A16" s="76" t="s">
        <v>20</v>
      </c>
      <c r="B16" s="75">
        <v>5308</v>
      </c>
    </row>
    <row r="17" spans="1:3" ht="14.25">
      <c r="A17" s="76" t="s">
        <v>23</v>
      </c>
      <c r="B17" s="75">
        <v>1015</v>
      </c>
    </row>
    <row r="18" spans="1:3" ht="14.25">
      <c r="A18" s="76" t="s">
        <v>24</v>
      </c>
      <c r="B18" s="75">
        <v>878</v>
      </c>
    </row>
    <row r="19" spans="1:3" ht="14.25">
      <c r="A19" s="76" t="s">
        <v>25</v>
      </c>
      <c r="B19" s="75">
        <v>1689</v>
      </c>
    </row>
    <row r="20" spans="1:3" ht="14.25">
      <c r="A20" s="76" t="s">
        <v>186</v>
      </c>
      <c r="B20" s="75">
        <f>104+388</f>
        <v>492</v>
      </c>
    </row>
    <row r="21" spans="1:3" ht="14.25">
      <c r="A21" s="76" t="s">
        <v>26</v>
      </c>
      <c r="B21" s="75">
        <f>SUM(B22:B25)</f>
        <v>775</v>
      </c>
      <c r="C21" s="54"/>
    </row>
    <row r="22" spans="1:3" ht="14.25">
      <c r="A22" s="76" t="s">
        <v>19</v>
      </c>
      <c r="B22" s="75">
        <v>551</v>
      </c>
    </row>
    <row r="23" spans="1:3" ht="14.25">
      <c r="A23" s="76" t="s">
        <v>20</v>
      </c>
      <c r="B23" s="75">
        <v>79</v>
      </c>
    </row>
    <row r="24" spans="1:3" ht="14.25">
      <c r="A24" s="76" t="s">
        <v>27</v>
      </c>
      <c r="B24" s="75">
        <v>14</v>
      </c>
    </row>
    <row r="25" spans="1:3" ht="14.25">
      <c r="A25" s="76" t="s">
        <v>25</v>
      </c>
      <c r="B25" s="75">
        <v>131</v>
      </c>
    </row>
    <row r="26" spans="1:3" ht="14.25">
      <c r="A26" s="76" t="s">
        <v>28</v>
      </c>
      <c r="B26" s="75">
        <f>SUM(B27:B32)</f>
        <v>843</v>
      </c>
      <c r="C26" s="54"/>
    </row>
    <row r="27" spans="1:3" ht="14.25">
      <c r="A27" s="76" t="s">
        <v>19</v>
      </c>
      <c r="B27" s="75">
        <v>674</v>
      </c>
    </row>
    <row r="28" spans="1:3" ht="14.25">
      <c r="A28" s="76" t="s">
        <v>20</v>
      </c>
      <c r="B28" s="75">
        <v>21</v>
      </c>
    </row>
    <row r="29" spans="1:3" ht="14.25">
      <c r="A29" s="76" t="s">
        <v>29</v>
      </c>
      <c r="B29" s="75">
        <v>17</v>
      </c>
    </row>
    <row r="30" spans="1:3" ht="14.25">
      <c r="A30" s="76" t="s">
        <v>30</v>
      </c>
      <c r="B30" s="75">
        <v>14</v>
      </c>
    </row>
    <row r="31" spans="1:3" ht="14.25">
      <c r="A31" s="76" t="s">
        <v>31</v>
      </c>
      <c r="B31" s="75">
        <v>114</v>
      </c>
    </row>
    <row r="32" spans="1:3" ht="14.25">
      <c r="A32" s="76" t="s">
        <v>187</v>
      </c>
      <c r="B32" s="75">
        <v>3</v>
      </c>
    </row>
    <row r="33" spans="1:3" ht="14.25">
      <c r="A33" s="76" t="s">
        <v>188</v>
      </c>
      <c r="B33" s="75">
        <f>SUM(B34:B38)</f>
        <v>2387</v>
      </c>
      <c r="C33" s="54"/>
    </row>
    <row r="34" spans="1:3" ht="14.25">
      <c r="A34" s="76" t="s">
        <v>19</v>
      </c>
      <c r="B34" s="75">
        <v>1078</v>
      </c>
    </row>
    <row r="35" spans="1:3" ht="14.25">
      <c r="A35" s="76" t="s">
        <v>20</v>
      </c>
      <c r="B35" s="75">
        <v>237</v>
      </c>
    </row>
    <row r="36" spans="1:3" ht="14.25">
      <c r="A36" s="76" t="s">
        <v>32</v>
      </c>
      <c r="B36" s="75">
        <v>79</v>
      </c>
    </row>
    <row r="37" spans="1:3" ht="14.25">
      <c r="A37" s="76" t="s">
        <v>25</v>
      </c>
      <c r="B37" s="75">
        <v>644</v>
      </c>
    </row>
    <row r="38" spans="1:3" ht="14.25">
      <c r="A38" s="76" t="s">
        <v>189</v>
      </c>
      <c r="B38" s="75">
        <v>349</v>
      </c>
    </row>
    <row r="39" spans="1:3" ht="14.25">
      <c r="A39" s="76" t="s">
        <v>190</v>
      </c>
      <c r="B39" s="75">
        <f>SUM(B40)</f>
        <v>659</v>
      </c>
    </row>
    <row r="40" spans="1:3" ht="14.25">
      <c r="A40" s="76" t="s">
        <v>191</v>
      </c>
      <c r="B40" s="75">
        <f>209+450</f>
        <v>659</v>
      </c>
    </row>
    <row r="41" spans="1:3" ht="14.25">
      <c r="A41" s="76" t="s">
        <v>33</v>
      </c>
      <c r="B41" s="75">
        <f>SUM(B42:B45)</f>
        <v>512</v>
      </c>
      <c r="C41" s="54"/>
    </row>
    <row r="42" spans="1:3" ht="14.25">
      <c r="A42" s="76" t="s">
        <v>19</v>
      </c>
      <c r="B42" s="75">
        <v>415</v>
      </c>
    </row>
    <row r="43" spans="1:3" ht="14.25">
      <c r="A43" s="76" t="s">
        <v>192</v>
      </c>
      <c r="B43" s="75">
        <v>13</v>
      </c>
    </row>
    <row r="44" spans="1:3" ht="14.25">
      <c r="A44" s="76" t="s">
        <v>34</v>
      </c>
      <c r="B44" s="75">
        <v>22</v>
      </c>
    </row>
    <row r="45" spans="1:3" ht="14.25">
      <c r="A45" s="76" t="s">
        <v>25</v>
      </c>
      <c r="B45" s="75">
        <v>62</v>
      </c>
    </row>
    <row r="46" spans="1:3" ht="14.25">
      <c r="A46" s="76" t="s">
        <v>35</v>
      </c>
      <c r="B46" s="75">
        <f>SUM(B47:B49)</f>
        <v>1193</v>
      </c>
    </row>
    <row r="47" spans="1:3" ht="14.25">
      <c r="A47" s="76" t="s">
        <v>19</v>
      </c>
      <c r="B47" s="75">
        <v>273</v>
      </c>
    </row>
    <row r="48" spans="1:3" ht="14.25">
      <c r="A48" s="76" t="s">
        <v>20</v>
      </c>
      <c r="B48" s="75">
        <v>274</v>
      </c>
    </row>
    <row r="49" spans="1:2" ht="14.25">
      <c r="A49" s="76" t="s">
        <v>36</v>
      </c>
      <c r="B49" s="75">
        <v>646</v>
      </c>
    </row>
    <row r="50" spans="1:2" ht="14.25">
      <c r="A50" s="76" t="s">
        <v>37</v>
      </c>
      <c r="B50" s="75">
        <f>SUM(B51:B53)</f>
        <v>1049</v>
      </c>
    </row>
    <row r="51" spans="1:2" ht="14.25">
      <c r="A51" s="76" t="s">
        <v>19</v>
      </c>
      <c r="B51" s="75">
        <v>813</v>
      </c>
    </row>
    <row r="52" spans="1:2" ht="14.25">
      <c r="A52" s="76" t="s">
        <v>20</v>
      </c>
      <c r="B52" s="75">
        <v>194</v>
      </c>
    </row>
    <row r="53" spans="1:2" ht="14.25">
      <c r="A53" s="76" t="s">
        <v>25</v>
      </c>
      <c r="B53" s="75">
        <v>42</v>
      </c>
    </row>
    <row r="54" spans="1:2" ht="14.25">
      <c r="A54" s="76" t="s">
        <v>38</v>
      </c>
      <c r="B54" s="75">
        <f>SUM(B55:B58)</f>
        <v>1951</v>
      </c>
    </row>
    <row r="55" spans="1:2" ht="14.25">
      <c r="A55" s="76" t="s">
        <v>19</v>
      </c>
      <c r="B55" s="75">
        <v>1005</v>
      </c>
    </row>
    <row r="56" spans="1:2" ht="14.25">
      <c r="A56" s="76" t="s">
        <v>20</v>
      </c>
      <c r="B56" s="75">
        <v>228</v>
      </c>
    </row>
    <row r="57" spans="1:2" ht="14.25">
      <c r="A57" s="76" t="s">
        <v>39</v>
      </c>
      <c r="B57" s="75">
        <v>236</v>
      </c>
    </row>
    <row r="58" spans="1:2" ht="14.25">
      <c r="A58" s="76" t="s">
        <v>25</v>
      </c>
      <c r="B58" s="75">
        <v>482</v>
      </c>
    </row>
    <row r="59" spans="1:2" ht="14.25">
      <c r="A59" s="76" t="s">
        <v>40</v>
      </c>
      <c r="B59" s="75">
        <f>SUM(B60:B62)</f>
        <v>4217</v>
      </c>
    </row>
    <row r="60" spans="1:2" ht="14.25">
      <c r="A60" s="76" t="s">
        <v>19</v>
      </c>
      <c r="B60" s="75">
        <v>4022</v>
      </c>
    </row>
    <row r="61" spans="1:2" ht="14.25">
      <c r="A61" s="76" t="s">
        <v>20</v>
      </c>
      <c r="B61" s="75">
        <v>36</v>
      </c>
    </row>
    <row r="62" spans="1:2" ht="14.25">
      <c r="A62" s="76" t="s">
        <v>41</v>
      </c>
      <c r="B62" s="75">
        <v>159</v>
      </c>
    </row>
    <row r="63" spans="1:2" ht="14.25">
      <c r="A63" s="76" t="s">
        <v>42</v>
      </c>
      <c r="B63" s="75">
        <f>SUM(B64)</f>
        <v>159</v>
      </c>
    </row>
    <row r="64" spans="1:2" ht="14.25">
      <c r="A64" s="76" t="s">
        <v>43</v>
      </c>
      <c r="B64" s="75">
        <v>159</v>
      </c>
    </row>
    <row r="65" spans="1:2" ht="14.25">
      <c r="A65" s="76" t="s">
        <v>44</v>
      </c>
      <c r="B65" s="75">
        <f>SUM(B66:B67)</f>
        <v>74</v>
      </c>
    </row>
    <row r="66" spans="1:2" ht="14.25">
      <c r="A66" s="76" t="s">
        <v>19</v>
      </c>
      <c r="B66" s="75">
        <v>70</v>
      </c>
    </row>
    <row r="67" spans="1:2" ht="14.25">
      <c r="A67" s="76" t="s">
        <v>20</v>
      </c>
      <c r="B67" s="75">
        <v>4</v>
      </c>
    </row>
    <row r="68" spans="1:2" ht="14.25">
      <c r="A68" s="76" t="s">
        <v>45</v>
      </c>
      <c r="B68" s="75">
        <f>SUM(B69:B70)</f>
        <v>268</v>
      </c>
    </row>
    <row r="69" spans="1:2" ht="14.25">
      <c r="A69" s="76" t="s">
        <v>19</v>
      </c>
      <c r="B69" s="75">
        <v>216</v>
      </c>
    </row>
    <row r="70" spans="1:2" ht="14.25">
      <c r="A70" s="76" t="s">
        <v>20</v>
      </c>
      <c r="B70" s="75">
        <v>52</v>
      </c>
    </row>
    <row r="71" spans="1:2" ht="14.25">
      <c r="A71" s="76" t="s">
        <v>193</v>
      </c>
      <c r="B71" s="75">
        <f>SUM(B72:B74)</f>
        <v>621</v>
      </c>
    </row>
    <row r="72" spans="1:2" ht="14.25">
      <c r="A72" s="76" t="s">
        <v>19</v>
      </c>
      <c r="B72" s="75">
        <v>462</v>
      </c>
    </row>
    <row r="73" spans="1:2" ht="14.25">
      <c r="A73" s="76" t="s">
        <v>20</v>
      </c>
      <c r="B73" s="75">
        <v>130</v>
      </c>
    </row>
    <row r="74" spans="1:2" ht="14.25">
      <c r="A74" s="76" t="s">
        <v>25</v>
      </c>
      <c r="B74" s="75">
        <v>29</v>
      </c>
    </row>
    <row r="75" spans="1:2" ht="14.25">
      <c r="A75" s="76" t="s">
        <v>46</v>
      </c>
      <c r="B75" s="75">
        <f>SUM(B76:B78)</f>
        <v>742</v>
      </c>
    </row>
    <row r="76" spans="1:2" ht="14.25">
      <c r="A76" s="76" t="s">
        <v>19</v>
      </c>
      <c r="B76" s="75">
        <v>515</v>
      </c>
    </row>
    <row r="77" spans="1:2" ht="14.25">
      <c r="A77" s="76" t="s">
        <v>20</v>
      </c>
      <c r="B77" s="75">
        <v>214</v>
      </c>
    </row>
    <row r="78" spans="1:2" ht="14.25">
      <c r="A78" s="76" t="s">
        <v>194</v>
      </c>
      <c r="B78" s="75">
        <v>13</v>
      </c>
    </row>
    <row r="79" spans="1:2" ht="14.25">
      <c r="A79" s="76" t="s">
        <v>47</v>
      </c>
      <c r="B79" s="75">
        <f>SUM(B80:B82)</f>
        <v>778</v>
      </c>
    </row>
    <row r="80" spans="1:2" ht="14.25">
      <c r="A80" s="76" t="s">
        <v>19</v>
      </c>
      <c r="B80" s="75">
        <v>428</v>
      </c>
    </row>
    <row r="81" spans="1:2" ht="14.25">
      <c r="A81" s="76" t="s">
        <v>20</v>
      </c>
      <c r="B81" s="75">
        <v>201</v>
      </c>
    </row>
    <row r="82" spans="1:2" ht="14.25">
      <c r="A82" s="76" t="s">
        <v>25</v>
      </c>
      <c r="B82" s="75">
        <v>149</v>
      </c>
    </row>
    <row r="83" spans="1:2" ht="14.25">
      <c r="A83" s="76" t="s">
        <v>48</v>
      </c>
      <c r="B83" s="75">
        <f>SUM(B84:B86)</f>
        <v>962</v>
      </c>
    </row>
    <row r="84" spans="1:2" ht="14.25">
      <c r="A84" s="76" t="s">
        <v>19</v>
      </c>
      <c r="B84" s="75">
        <v>369</v>
      </c>
    </row>
    <row r="85" spans="1:2" ht="14.25">
      <c r="A85" s="76" t="s">
        <v>20</v>
      </c>
      <c r="B85" s="75">
        <v>298</v>
      </c>
    </row>
    <row r="86" spans="1:2" ht="14.25">
      <c r="A86" s="76" t="s">
        <v>25</v>
      </c>
      <c r="B86" s="75">
        <v>295</v>
      </c>
    </row>
    <row r="87" spans="1:2" ht="14.25">
      <c r="A87" s="76" t="s">
        <v>49</v>
      </c>
      <c r="B87" s="75">
        <f>SUM(B88:B89)</f>
        <v>444</v>
      </c>
    </row>
    <row r="88" spans="1:2" ht="14.25">
      <c r="A88" s="76" t="s">
        <v>19</v>
      </c>
      <c r="B88" s="75">
        <v>319</v>
      </c>
    </row>
    <row r="89" spans="1:2" ht="14.25">
      <c r="A89" s="76" t="s">
        <v>20</v>
      </c>
      <c r="B89" s="75">
        <v>125</v>
      </c>
    </row>
    <row r="90" spans="1:2" ht="14.25">
      <c r="A90" s="76" t="s">
        <v>195</v>
      </c>
      <c r="B90" s="75">
        <f>SUM(B91)</f>
        <v>13</v>
      </c>
    </row>
    <row r="91" spans="1:2" ht="14.25">
      <c r="A91" s="76" t="s">
        <v>19</v>
      </c>
      <c r="B91" s="75">
        <v>13</v>
      </c>
    </row>
    <row r="92" spans="1:2" ht="14.25">
      <c r="A92" s="76" t="s">
        <v>50</v>
      </c>
      <c r="B92" s="75">
        <f>SUM(B93:B94)</f>
        <v>460</v>
      </c>
    </row>
    <row r="93" spans="1:2" ht="14.25">
      <c r="A93" s="76" t="s">
        <v>19</v>
      </c>
      <c r="B93" s="75">
        <v>417</v>
      </c>
    </row>
    <row r="94" spans="1:2" ht="14.25">
      <c r="A94" s="76" t="s">
        <v>20</v>
      </c>
      <c r="B94" s="75">
        <v>43</v>
      </c>
    </row>
    <row r="95" spans="1:2" ht="14.25">
      <c r="A95" s="76" t="s">
        <v>51</v>
      </c>
      <c r="B95" s="75">
        <f>SUM(B96)</f>
        <v>417</v>
      </c>
    </row>
    <row r="96" spans="1:2" ht="14.25">
      <c r="A96" s="76" t="s">
        <v>52</v>
      </c>
      <c r="B96" s="75">
        <v>417</v>
      </c>
    </row>
    <row r="97" spans="1:2" ht="14.25">
      <c r="A97" s="76" t="s">
        <v>293</v>
      </c>
      <c r="B97" s="75">
        <f>B98+B109+B114+B120+B127</f>
        <v>37362</v>
      </c>
    </row>
    <row r="98" spans="1:2" ht="14.25">
      <c r="A98" s="76" t="s">
        <v>196</v>
      </c>
      <c r="B98" s="75">
        <f>SUM(B99:B108)</f>
        <v>27507</v>
      </c>
    </row>
    <row r="99" spans="1:2" ht="14.25">
      <c r="A99" s="76" t="s">
        <v>19</v>
      </c>
      <c r="B99" s="75">
        <f>18297+1000</f>
        <v>19297</v>
      </c>
    </row>
    <row r="100" spans="1:2" ht="14.25">
      <c r="A100" s="76" t="s">
        <v>20</v>
      </c>
      <c r="B100" s="75">
        <f>1450+166</f>
        <v>1616</v>
      </c>
    </row>
    <row r="101" spans="1:2" ht="14.25">
      <c r="A101" s="76" t="s">
        <v>53</v>
      </c>
      <c r="B101" s="75">
        <v>3942</v>
      </c>
    </row>
    <row r="102" spans="1:2" ht="14.25">
      <c r="A102" s="76" t="s">
        <v>54</v>
      </c>
      <c r="B102" s="75">
        <v>139</v>
      </c>
    </row>
    <row r="103" spans="1:2" ht="14.25">
      <c r="A103" s="76" t="s">
        <v>55</v>
      </c>
      <c r="B103" s="75">
        <v>222</v>
      </c>
    </row>
    <row r="104" spans="1:2" ht="14.25">
      <c r="A104" s="76" t="s">
        <v>56</v>
      </c>
      <c r="B104" s="75">
        <v>88</v>
      </c>
    </row>
    <row r="105" spans="1:2" ht="14.25">
      <c r="A105" s="76" t="s">
        <v>57</v>
      </c>
      <c r="B105" s="75">
        <v>358</v>
      </c>
    </row>
    <row r="106" spans="1:2" ht="14.25">
      <c r="A106" s="76" t="s">
        <v>58</v>
      </c>
      <c r="B106" s="75">
        <v>973</v>
      </c>
    </row>
    <row r="107" spans="1:2" ht="14.25">
      <c r="A107" s="76" t="s">
        <v>32</v>
      </c>
      <c r="B107" s="75">
        <v>30</v>
      </c>
    </row>
    <row r="108" spans="1:2" ht="14.25">
      <c r="A108" s="76" t="s">
        <v>59</v>
      </c>
      <c r="B108" s="75">
        <v>842</v>
      </c>
    </row>
    <row r="109" spans="1:2" ht="14.25">
      <c r="A109" s="76" t="s">
        <v>197</v>
      </c>
      <c r="B109" s="75">
        <f>SUM(B110:B113)</f>
        <v>2506</v>
      </c>
    </row>
    <row r="110" spans="1:2" ht="14.25">
      <c r="A110" s="76" t="s">
        <v>19</v>
      </c>
      <c r="B110" s="75">
        <v>2113</v>
      </c>
    </row>
    <row r="111" spans="1:2" ht="14.25">
      <c r="A111" s="76" t="s">
        <v>20</v>
      </c>
      <c r="B111" s="75">
        <v>301</v>
      </c>
    </row>
    <row r="112" spans="1:2" ht="14.25">
      <c r="A112" s="76" t="s">
        <v>25</v>
      </c>
      <c r="B112" s="75">
        <v>84</v>
      </c>
    </row>
    <row r="113" spans="1:2" ht="14.25">
      <c r="A113" s="76" t="s">
        <v>60</v>
      </c>
      <c r="B113" s="75">
        <v>8</v>
      </c>
    </row>
    <row r="114" spans="1:2" ht="14.25">
      <c r="A114" s="76" t="s">
        <v>198</v>
      </c>
      <c r="B114" s="75">
        <f>SUM(B115:B119)</f>
        <v>3931</v>
      </c>
    </row>
    <row r="115" spans="1:2" ht="14.25">
      <c r="A115" s="76" t="s">
        <v>19</v>
      </c>
      <c r="B115" s="75">
        <v>2888</v>
      </c>
    </row>
    <row r="116" spans="1:2" ht="14.25">
      <c r="A116" s="76" t="s">
        <v>20</v>
      </c>
      <c r="B116" s="75">
        <v>334</v>
      </c>
    </row>
    <row r="117" spans="1:2" ht="14.25">
      <c r="A117" s="76" t="s">
        <v>61</v>
      </c>
      <c r="B117" s="75">
        <v>83</v>
      </c>
    </row>
    <row r="118" spans="1:2" ht="14.25">
      <c r="A118" s="76" t="s">
        <v>62</v>
      </c>
      <c r="B118" s="75">
        <v>200</v>
      </c>
    </row>
    <row r="119" spans="1:2" ht="14.25">
      <c r="A119" s="76" t="s">
        <v>25</v>
      </c>
      <c r="B119" s="75">
        <v>426</v>
      </c>
    </row>
    <row r="120" spans="1:2" ht="14.25">
      <c r="A120" s="76" t="s">
        <v>199</v>
      </c>
      <c r="B120" s="75">
        <f>SUM(B121:B126)</f>
        <v>1406</v>
      </c>
    </row>
    <row r="121" spans="1:2" ht="14.25">
      <c r="A121" s="76" t="s">
        <v>19</v>
      </c>
      <c r="B121" s="75">
        <v>927</v>
      </c>
    </row>
    <row r="122" spans="1:2" ht="14.25">
      <c r="A122" s="76" t="s">
        <v>20</v>
      </c>
      <c r="B122" s="75">
        <v>5</v>
      </c>
    </row>
    <row r="123" spans="1:2" ht="14.25">
      <c r="A123" s="76" t="s">
        <v>63</v>
      </c>
      <c r="B123" s="75">
        <v>286</v>
      </c>
    </row>
    <row r="124" spans="1:2" ht="14.25">
      <c r="A124" s="76" t="s">
        <v>64</v>
      </c>
      <c r="B124" s="75">
        <v>83</v>
      </c>
    </row>
    <row r="125" spans="1:2" ht="14.25">
      <c r="A125" s="76" t="s">
        <v>65</v>
      </c>
      <c r="B125" s="75">
        <v>38</v>
      </c>
    </row>
    <row r="126" spans="1:2" ht="14.25">
      <c r="A126" s="76" t="s">
        <v>66</v>
      </c>
      <c r="B126" s="75">
        <v>67</v>
      </c>
    </row>
    <row r="127" spans="1:2" ht="14.25">
      <c r="A127" s="76" t="s">
        <v>200</v>
      </c>
      <c r="B127" s="75">
        <f>SUM(B128)</f>
        <v>2012</v>
      </c>
    </row>
    <row r="128" spans="1:2" ht="14.25">
      <c r="A128" s="76" t="s">
        <v>67</v>
      </c>
      <c r="B128" s="75">
        <v>2012</v>
      </c>
    </row>
    <row r="129" spans="1:2" ht="14.25">
      <c r="A129" s="76" t="s">
        <v>294</v>
      </c>
      <c r="B129" s="75">
        <f>B130+B133+B138+B140+B146</f>
        <v>67469</v>
      </c>
    </row>
    <row r="130" spans="1:2" ht="14.25">
      <c r="A130" s="76" t="s">
        <v>201</v>
      </c>
      <c r="B130" s="75">
        <f>SUM(B131:B132)</f>
        <v>554</v>
      </c>
    </row>
    <row r="131" spans="1:2" ht="14.25">
      <c r="A131" s="76" t="s">
        <v>19</v>
      </c>
      <c r="B131" s="75">
        <v>368</v>
      </c>
    </row>
    <row r="132" spans="1:2" ht="14.25">
      <c r="A132" s="76" t="s">
        <v>20</v>
      </c>
      <c r="B132" s="75">
        <v>186</v>
      </c>
    </row>
    <row r="133" spans="1:2" ht="14.25">
      <c r="A133" s="76" t="s">
        <v>202</v>
      </c>
      <c r="B133" s="75">
        <f>SUM(B134:B137)</f>
        <v>57620</v>
      </c>
    </row>
    <row r="134" spans="1:2" ht="14.25">
      <c r="A134" s="76" t="s">
        <v>68</v>
      </c>
      <c r="B134" s="75">
        <v>7827</v>
      </c>
    </row>
    <row r="135" spans="1:2" ht="14.25">
      <c r="A135" s="76" t="s">
        <v>69</v>
      </c>
      <c r="B135" s="75">
        <v>22670</v>
      </c>
    </row>
    <row r="136" spans="1:2" ht="14.25">
      <c r="A136" s="76" t="s">
        <v>70</v>
      </c>
      <c r="B136" s="75">
        <v>15128</v>
      </c>
    </row>
    <row r="137" spans="1:2" ht="14.25">
      <c r="A137" s="76" t="s">
        <v>71</v>
      </c>
      <c r="B137" s="75">
        <v>11995</v>
      </c>
    </row>
    <row r="138" spans="1:2" ht="14.25">
      <c r="A138" s="76" t="s">
        <v>203</v>
      </c>
      <c r="B138" s="75">
        <f>SUM(B139)</f>
        <v>566</v>
      </c>
    </row>
    <row r="139" spans="1:2" ht="14.25">
      <c r="A139" s="76" t="s">
        <v>72</v>
      </c>
      <c r="B139" s="75">
        <v>566</v>
      </c>
    </row>
    <row r="140" spans="1:2" ht="14.25">
      <c r="A140" s="76" t="s">
        <v>204</v>
      </c>
      <c r="B140" s="75">
        <f>SUM(B141:B145)</f>
        <v>8479</v>
      </c>
    </row>
    <row r="141" spans="1:2" ht="14.25">
      <c r="A141" s="76" t="s">
        <v>73</v>
      </c>
      <c r="B141" s="75">
        <v>1026</v>
      </c>
    </row>
    <row r="142" spans="1:2" ht="14.25">
      <c r="A142" s="76" t="s">
        <v>205</v>
      </c>
      <c r="B142" s="75">
        <v>119</v>
      </c>
    </row>
    <row r="143" spans="1:2" ht="14.25">
      <c r="A143" s="76" t="s">
        <v>74</v>
      </c>
      <c r="B143" s="75">
        <v>1500</v>
      </c>
    </row>
    <row r="144" spans="1:2" ht="14.25">
      <c r="A144" s="76" t="s">
        <v>206</v>
      </c>
      <c r="B144" s="75">
        <v>2200</v>
      </c>
    </row>
    <row r="145" spans="1:3" ht="14.25">
      <c r="A145" s="76" t="s">
        <v>207</v>
      </c>
      <c r="B145" s="75">
        <v>3634</v>
      </c>
    </row>
    <row r="146" spans="1:3" ht="14.25">
      <c r="A146" s="76" t="s">
        <v>208</v>
      </c>
      <c r="B146" s="75">
        <f>SUM(B147)</f>
        <v>250</v>
      </c>
    </row>
    <row r="147" spans="1:3" ht="14.25">
      <c r="A147" s="76" t="s">
        <v>209</v>
      </c>
      <c r="B147" s="75">
        <v>250</v>
      </c>
    </row>
    <row r="148" spans="1:3" ht="14.25">
      <c r="A148" s="76" t="s">
        <v>295</v>
      </c>
      <c r="B148" s="75">
        <f>B149+B152+B155+B157</f>
        <v>10925</v>
      </c>
    </row>
    <row r="149" spans="1:3" ht="14.25">
      <c r="A149" s="76" t="s">
        <v>210</v>
      </c>
      <c r="B149" s="75">
        <f>SUM(B150:B151)</f>
        <v>396</v>
      </c>
    </row>
    <row r="150" spans="1:3" ht="14.25">
      <c r="A150" s="76" t="s">
        <v>19</v>
      </c>
      <c r="B150" s="75">
        <v>333</v>
      </c>
    </row>
    <row r="151" spans="1:3" ht="14.25">
      <c r="A151" s="76" t="s">
        <v>20</v>
      </c>
      <c r="B151" s="75">
        <v>63</v>
      </c>
    </row>
    <row r="152" spans="1:3" ht="14.25">
      <c r="A152" s="76" t="s">
        <v>211</v>
      </c>
      <c r="B152" s="75">
        <f>SUM(B153:B154)</f>
        <v>8409</v>
      </c>
    </row>
    <row r="153" spans="1:3" ht="14.25">
      <c r="A153" s="76" t="s">
        <v>75</v>
      </c>
      <c r="B153" s="75">
        <v>3938</v>
      </c>
      <c r="C153" s="54"/>
    </row>
    <row r="154" spans="1:3" ht="14.25">
      <c r="A154" s="76" t="s">
        <v>212</v>
      </c>
      <c r="B154" s="75">
        <v>4471</v>
      </c>
    </row>
    <row r="155" spans="1:3" ht="14.25">
      <c r="A155" s="76" t="s">
        <v>213</v>
      </c>
      <c r="B155" s="75">
        <f>SUM(B156)</f>
        <v>93</v>
      </c>
    </row>
    <row r="156" spans="1:3" ht="14.25">
      <c r="A156" s="76" t="s">
        <v>76</v>
      </c>
      <c r="B156" s="75">
        <v>93</v>
      </c>
    </row>
    <row r="157" spans="1:3" ht="14.25">
      <c r="A157" s="76" t="s">
        <v>177</v>
      </c>
      <c r="B157" s="75">
        <f>SUM(B158)</f>
        <v>2027</v>
      </c>
    </row>
    <row r="158" spans="1:3" ht="14.25">
      <c r="A158" s="76" t="s">
        <v>77</v>
      </c>
      <c r="B158" s="75">
        <v>2027</v>
      </c>
    </row>
    <row r="159" spans="1:3" ht="14.25">
      <c r="A159" s="76" t="s">
        <v>296</v>
      </c>
      <c r="B159" s="75">
        <f>B160+B167+B169+B171</f>
        <v>5461</v>
      </c>
    </row>
    <row r="160" spans="1:3" ht="14.25">
      <c r="A160" s="76" t="s">
        <v>214</v>
      </c>
      <c r="B160" s="75">
        <f>SUM(B161:B166)</f>
        <v>3866</v>
      </c>
    </row>
    <row r="161" spans="1:2" ht="14.25">
      <c r="A161" s="76" t="s">
        <v>19</v>
      </c>
      <c r="B161" s="75">
        <v>268</v>
      </c>
    </row>
    <row r="162" spans="1:2" ht="14.25">
      <c r="A162" s="76" t="s">
        <v>20</v>
      </c>
      <c r="B162" s="75">
        <v>57</v>
      </c>
    </row>
    <row r="163" spans="1:2" ht="14.25">
      <c r="A163" s="76" t="s">
        <v>78</v>
      </c>
      <c r="B163" s="75">
        <v>160</v>
      </c>
    </row>
    <row r="164" spans="1:2" ht="14.25">
      <c r="A164" s="76" t="s">
        <v>79</v>
      </c>
      <c r="B164" s="75">
        <v>2699</v>
      </c>
    </row>
    <row r="165" spans="1:2" ht="14.25">
      <c r="A165" s="76" t="s">
        <v>80</v>
      </c>
      <c r="B165" s="75">
        <v>218</v>
      </c>
    </row>
    <row r="166" spans="1:2" ht="14.25">
      <c r="A166" s="76" t="s">
        <v>81</v>
      </c>
      <c r="B166" s="75">
        <v>464</v>
      </c>
    </row>
    <row r="167" spans="1:2" ht="14.25">
      <c r="A167" s="76" t="s">
        <v>215</v>
      </c>
      <c r="B167" s="75">
        <f>SUM(B168)</f>
        <v>34</v>
      </c>
    </row>
    <row r="168" spans="1:2" ht="14.25">
      <c r="A168" s="76" t="s">
        <v>82</v>
      </c>
      <c r="B168" s="75">
        <v>34</v>
      </c>
    </row>
    <row r="169" spans="1:2" ht="14.25">
      <c r="A169" s="76" t="s">
        <v>216</v>
      </c>
      <c r="B169" s="75">
        <f>SUM(B170)</f>
        <v>159</v>
      </c>
    </row>
    <row r="170" spans="1:2" ht="14.25">
      <c r="A170" s="76" t="s">
        <v>83</v>
      </c>
      <c r="B170" s="75">
        <v>159</v>
      </c>
    </row>
    <row r="171" spans="1:2" ht="14.25">
      <c r="A171" s="76" t="s">
        <v>217</v>
      </c>
      <c r="B171" s="75">
        <f>SUM(B172:B172)</f>
        <v>1402</v>
      </c>
    </row>
    <row r="172" spans="1:2" ht="14.25">
      <c r="A172" s="76" t="s">
        <v>218</v>
      </c>
      <c r="B172" s="75">
        <v>1402</v>
      </c>
    </row>
    <row r="173" spans="1:2" ht="14.25">
      <c r="A173" s="76" t="s">
        <v>297</v>
      </c>
      <c r="B173" s="75">
        <f>B174+B181+B190+B198+B203+B209+B213+B216+B223+B226+B228+B231+B233</f>
        <v>67280</v>
      </c>
    </row>
    <row r="174" spans="1:2" ht="14.25">
      <c r="A174" s="76" t="s">
        <v>84</v>
      </c>
      <c r="B174" s="75">
        <f>SUM(B175:B180)</f>
        <v>8323</v>
      </c>
    </row>
    <row r="175" spans="1:2" ht="14.25">
      <c r="A175" s="76" t="s">
        <v>19</v>
      </c>
      <c r="B175" s="75">
        <v>1305</v>
      </c>
    </row>
    <row r="176" spans="1:2" ht="14.25">
      <c r="A176" s="76" t="s">
        <v>20</v>
      </c>
      <c r="B176" s="75">
        <v>281</v>
      </c>
    </row>
    <row r="177" spans="1:2" ht="14.25">
      <c r="A177" s="76" t="s">
        <v>85</v>
      </c>
      <c r="B177" s="75">
        <v>2</v>
      </c>
    </row>
    <row r="178" spans="1:2" ht="14.25">
      <c r="A178" s="76" t="s">
        <v>86</v>
      </c>
      <c r="B178" s="75">
        <v>4</v>
      </c>
    </row>
    <row r="179" spans="1:2" ht="14.25">
      <c r="A179" s="76" t="s">
        <v>87</v>
      </c>
      <c r="B179" s="75">
        <v>1</v>
      </c>
    </row>
    <row r="180" spans="1:2" ht="14.25">
      <c r="A180" s="76" t="s">
        <v>88</v>
      </c>
      <c r="B180" s="75">
        <v>6730</v>
      </c>
    </row>
    <row r="181" spans="1:2" ht="14.25">
      <c r="A181" s="76" t="s">
        <v>89</v>
      </c>
      <c r="B181" s="75">
        <f>SUM(B182:B189)</f>
        <v>3040</v>
      </c>
    </row>
    <row r="182" spans="1:2" ht="14.25">
      <c r="A182" s="76" t="s">
        <v>19</v>
      </c>
      <c r="B182" s="75">
        <v>416</v>
      </c>
    </row>
    <row r="183" spans="1:2" ht="14.25">
      <c r="A183" s="76" t="s">
        <v>20</v>
      </c>
      <c r="B183" s="75">
        <v>9</v>
      </c>
    </row>
    <row r="184" spans="1:2" ht="14.25">
      <c r="A184" s="76" t="s">
        <v>90</v>
      </c>
      <c r="B184" s="75">
        <v>267</v>
      </c>
    </row>
    <row r="185" spans="1:2" ht="14.25">
      <c r="A185" s="76" t="s">
        <v>91</v>
      </c>
      <c r="B185" s="75">
        <v>98</v>
      </c>
    </row>
    <row r="186" spans="1:2" ht="14.25">
      <c r="A186" s="76" t="s">
        <v>92</v>
      </c>
      <c r="B186" s="75">
        <v>449</v>
      </c>
    </row>
    <row r="187" spans="1:2" ht="14.25">
      <c r="A187" s="76" t="s">
        <v>93</v>
      </c>
      <c r="B187" s="75">
        <v>49</v>
      </c>
    </row>
    <row r="188" spans="1:2" ht="14.25">
      <c r="A188" s="76" t="s">
        <v>94</v>
      </c>
      <c r="B188" s="75">
        <v>1326</v>
      </c>
    </row>
    <row r="189" spans="1:2" ht="14.25">
      <c r="A189" s="76" t="s">
        <v>95</v>
      </c>
      <c r="B189" s="75">
        <v>426</v>
      </c>
    </row>
    <row r="190" spans="1:2" ht="14.25">
      <c r="A190" s="76" t="s">
        <v>96</v>
      </c>
      <c r="B190" s="75">
        <f>SUM(B191:B197)</f>
        <v>37924</v>
      </c>
    </row>
    <row r="191" spans="1:2" ht="14.25">
      <c r="A191" s="76" t="s">
        <v>97</v>
      </c>
      <c r="B191" s="75">
        <v>1666</v>
      </c>
    </row>
    <row r="192" spans="1:2" ht="14.25">
      <c r="A192" s="76" t="s">
        <v>98</v>
      </c>
      <c r="B192" s="75">
        <v>4808</v>
      </c>
    </row>
    <row r="193" spans="1:2" ht="14.25">
      <c r="A193" s="76" t="s">
        <v>99</v>
      </c>
      <c r="B193" s="75">
        <v>7</v>
      </c>
    </row>
    <row r="194" spans="1:2" ht="14.25">
      <c r="A194" s="76" t="s">
        <v>219</v>
      </c>
      <c r="B194" s="75">
        <v>11192</v>
      </c>
    </row>
    <row r="195" spans="1:2" ht="14.25">
      <c r="A195" s="76" t="s">
        <v>220</v>
      </c>
      <c r="B195" s="75">
        <f>10512+200</f>
        <v>10712</v>
      </c>
    </row>
    <row r="196" spans="1:2" ht="14.25">
      <c r="A196" s="76" t="s">
        <v>221</v>
      </c>
      <c r="B196" s="75">
        <v>9300</v>
      </c>
    </row>
    <row r="197" spans="1:2" ht="14.25">
      <c r="A197" s="76" t="s">
        <v>100</v>
      </c>
      <c r="B197" s="75">
        <v>239</v>
      </c>
    </row>
    <row r="198" spans="1:2" ht="14.25">
      <c r="A198" s="76" t="s">
        <v>101</v>
      </c>
      <c r="B198" s="75">
        <f>SUM(B199:B202)</f>
        <v>3425</v>
      </c>
    </row>
    <row r="199" spans="1:2" ht="14.25">
      <c r="A199" s="76" t="s">
        <v>102</v>
      </c>
      <c r="B199" s="75">
        <v>71</v>
      </c>
    </row>
    <row r="200" spans="1:2" ht="14.25">
      <c r="A200" s="76" t="s">
        <v>103</v>
      </c>
      <c r="B200" s="75">
        <v>700</v>
      </c>
    </row>
    <row r="201" spans="1:2" ht="14.25">
      <c r="A201" s="76" t="s">
        <v>104</v>
      </c>
      <c r="B201" s="75">
        <v>2398</v>
      </c>
    </row>
    <row r="202" spans="1:2" ht="14.25">
      <c r="A202" s="76" t="s">
        <v>105</v>
      </c>
      <c r="B202" s="75">
        <v>256</v>
      </c>
    </row>
    <row r="203" spans="1:2" ht="14.25">
      <c r="A203" s="76" t="s">
        <v>106</v>
      </c>
      <c r="B203" s="75">
        <f>SUM(B204:B208)</f>
        <v>993</v>
      </c>
    </row>
    <row r="204" spans="1:2" ht="14.25">
      <c r="A204" s="76" t="s">
        <v>107</v>
      </c>
      <c r="B204" s="75">
        <v>13</v>
      </c>
    </row>
    <row r="205" spans="1:2" ht="14.25">
      <c r="A205" s="76" t="s">
        <v>108</v>
      </c>
      <c r="B205" s="75">
        <v>270</v>
      </c>
    </row>
    <row r="206" spans="1:2" ht="14.25">
      <c r="A206" s="76" t="s">
        <v>109</v>
      </c>
      <c r="B206" s="75">
        <v>76</v>
      </c>
    </row>
    <row r="207" spans="1:2" ht="14.25">
      <c r="A207" s="76" t="s">
        <v>110</v>
      </c>
      <c r="B207" s="75">
        <v>490</v>
      </c>
    </row>
    <row r="208" spans="1:2" ht="14.25">
      <c r="A208" s="76" t="s">
        <v>111</v>
      </c>
      <c r="B208" s="75">
        <v>144</v>
      </c>
    </row>
    <row r="209" spans="1:2" ht="14.25">
      <c r="A209" s="76" t="s">
        <v>112</v>
      </c>
      <c r="B209" s="75">
        <f>SUM(B210:B212)</f>
        <v>1219</v>
      </c>
    </row>
    <row r="210" spans="1:2" ht="14.25">
      <c r="A210" s="76" t="s">
        <v>113</v>
      </c>
      <c r="B210" s="75">
        <v>369</v>
      </c>
    </row>
    <row r="211" spans="1:2" ht="14.25">
      <c r="A211" s="76" t="s">
        <v>114</v>
      </c>
      <c r="B211" s="75">
        <v>713</v>
      </c>
    </row>
    <row r="212" spans="1:2" ht="14.25">
      <c r="A212" s="76" t="s">
        <v>115</v>
      </c>
      <c r="B212" s="75">
        <v>137</v>
      </c>
    </row>
    <row r="213" spans="1:2" ht="14.25">
      <c r="A213" s="76" t="s">
        <v>116</v>
      </c>
      <c r="B213" s="75">
        <f>SUM(B214:B215)</f>
        <v>2929</v>
      </c>
    </row>
    <row r="214" spans="1:2" ht="14.25">
      <c r="A214" s="76" t="s">
        <v>117</v>
      </c>
      <c r="B214" s="75">
        <v>2859</v>
      </c>
    </row>
    <row r="215" spans="1:2" ht="14.25">
      <c r="A215" s="76" t="s">
        <v>118</v>
      </c>
      <c r="B215" s="75">
        <v>70</v>
      </c>
    </row>
    <row r="216" spans="1:2" ht="14.25">
      <c r="A216" s="76" t="s">
        <v>119</v>
      </c>
      <c r="B216" s="75">
        <f>SUM(B217:B222)</f>
        <v>4207</v>
      </c>
    </row>
    <row r="217" spans="1:2" ht="14.25">
      <c r="A217" s="76" t="s">
        <v>19</v>
      </c>
      <c r="B217" s="75">
        <v>242</v>
      </c>
    </row>
    <row r="218" spans="1:2" ht="14.25">
      <c r="A218" s="76" t="s">
        <v>20</v>
      </c>
      <c r="B218" s="75">
        <v>8</v>
      </c>
    </row>
    <row r="219" spans="1:2" ht="14.25">
      <c r="A219" s="76" t="s">
        <v>120</v>
      </c>
      <c r="B219" s="75">
        <v>484</v>
      </c>
    </row>
    <row r="220" spans="1:2" ht="14.25">
      <c r="A220" s="76" t="s">
        <v>121</v>
      </c>
      <c r="B220" s="75">
        <v>319</v>
      </c>
    </row>
    <row r="221" spans="1:2" ht="14.25">
      <c r="A221" s="76" t="s">
        <v>222</v>
      </c>
      <c r="B221" s="75">
        <v>1334</v>
      </c>
    </row>
    <row r="222" spans="1:2" ht="14.25">
      <c r="A222" s="76" t="s">
        <v>122</v>
      </c>
      <c r="B222" s="75">
        <v>1820</v>
      </c>
    </row>
    <row r="223" spans="1:2" ht="14.25">
      <c r="A223" s="76" t="s">
        <v>123</v>
      </c>
      <c r="B223" s="75">
        <f>SUM(B224:B225)</f>
        <v>117</v>
      </c>
    </row>
    <row r="224" spans="1:2" ht="14.25">
      <c r="A224" s="76" t="s">
        <v>19</v>
      </c>
      <c r="B224" s="75">
        <v>77</v>
      </c>
    </row>
    <row r="225" spans="1:2" ht="14.25">
      <c r="A225" s="76" t="s">
        <v>20</v>
      </c>
      <c r="B225" s="75">
        <v>40</v>
      </c>
    </row>
    <row r="226" spans="1:2" ht="14.25">
      <c r="A226" s="76" t="s">
        <v>124</v>
      </c>
      <c r="B226" s="75">
        <f>SUM(B227)</f>
        <v>1887</v>
      </c>
    </row>
    <row r="227" spans="1:2" ht="14.25">
      <c r="A227" s="76" t="s">
        <v>125</v>
      </c>
      <c r="B227" s="75">
        <f>1781+106</f>
        <v>1887</v>
      </c>
    </row>
    <row r="228" spans="1:2" ht="14.25">
      <c r="A228" s="76" t="s">
        <v>126</v>
      </c>
      <c r="B228" s="75">
        <f>SUM(B229:B230)</f>
        <v>387</v>
      </c>
    </row>
    <row r="229" spans="1:2" ht="14.25">
      <c r="A229" s="76" t="s">
        <v>127</v>
      </c>
      <c r="B229" s="75">
        <v>384</v>
      </c>
    </row>
    <row r="230" spans="1:2" ht="14.25">
      <c r="A230" s="76" t="s">
        <v>128</v>
      </c>
      <c r="B230" s="75">
        <v>3</v>
      </c>
    </row>
    <row r="231" spans="1:2" ht="14.25">
      <c r="A231" s="76" t="s">
        <v>129</v>
      </c>
      <c r="B231" s="75">
        <f>SUM(B232)</f>
        <v>97</v>
      </c>
    </row>
    <row r="232" spans="1:2" ht="14.25">
      <c r="A232" s="76" t="s">
        <v>130</v>
      </c>
      <c r="B232" s="75">
        <v>97</v>
      </c>
    </row>
    <row r="233" spans="1:2" ht="14.25">
      <c r="A233" s="76" t="s">
        <v>131</v>
      </c>
      <c r="B233" s="75">
        <f>SUM(B234)</f>
        <v>2732</v>
      </c>
    </row>
    <row r="234" spans="1:2" ht="14.25">
      <c r="A234" s="76" t="s">
        <v>132</v>
      </c>
      <c r="B234" s="75">
        <v>2732</v>
      </c>
    </row>
    <row r="235" spans="1:2" ht="14.25">
      <c r="A235" s="76" t="s">
        <v>298</v>
      </c>
      <c r="B235" s="75">
        <f>B236+B240+B242+B244+B251+B253+B258</f>
        <v>20406</v>
      </c>
    </row>
    <row r="236" spans="1:2" ht="14.25">
      <c r="A236" s="76" t="s">
        <v>133</v>
      </c>
      <c r="B236" s="75">
        <f>SUM(B237:B239)</f>
        <v>4394</v>
      </c>
    </row>
    <row r="237" spans="1:2" ht="14.25">
      <c r="A237" s="76" t="s">
        <v>19</v>
      </c>
      <c r="B237" s="75">
        <v>699</v>
      </c>
    </row>
    <row r="238" spans="1:2" ht="14.25">
      <c r="A238" s="76" t="s">
        <v>20</v>
      </c>
      <c r="B238" s="75">
        <f>3234+370</f>
        <v>3604</v>
      </c>
    </row>
    <row r="239" spans="1:2" ht="14.25">
      <c r="A239" s="76" t="s">
        <v>134</v>
      </c>
      <c r="B239" s="75">
        <v>91</v>
      </c>
    </row>
    <row r="240" spans="1:2" ht="14.25">
      <c r="A240" s="76" t="s">
        <v>135</v>
      </c>
      <c r="B240" s="75">
        <f>SUM(B241)</f>
        <v>379</v>
      </c>
    </row>
    <row r="241" spans="1:2" ht="14.25">
      <c r="A241" s="76" t="s">
        <v>136</v>
      </c>
      <c r="B241" s="75">
        <v>379</v>
      </c>
    </row>
    <row r="242" spans="1:2" ht="14.25">
      <c r="A242" s="76" t="s">
        <v>137</v>
      </c>
      <c r="B242" s="75">
        <f>SUM(B243:B243)</f>
        <v>2079</v>
      </c>
    </row>
    <row r="243" spans="1:2" ht="14.25">
      <c r="A243" s="76" t="s">
        <v>138</v>
      </c>
      <c r="B243" s="75">
        <f>1999+80</f>
        <v>2079</v>
      </c>
    </row>
    <row r="244" spans="1:2" ht="14.25">
      <c r="A244" s="76" t="s">
        <v>139</v>
      </c>
      <c r="B244" s="75">
        <f>SUM(B245:B250)</f>
        <v>4346</v>
      </c>
    </row>
    <row r="245" spans="1:2" ht="14.25">
      <c r="A245" s="76" t="s">
        <v>140</v>
      </c>
      <c r="B245" s="75">
        <v>821</v>
      </c>
    </row>
    <row r="246" spans="1:2" ht="14.25">
      <c r="A246" s="76" t="s">
        <v>141</v>
      </c>
      <c r="B246" s="75">
        <v>506</v>
      </c>
    </row>
    <row r="247" spans="1:2" ht="14.25">
      <c r="A247" s="76" t="s">
        <v>142</v>
      </c>
      <c r="B247" s="75">
        <v>47</v>
      </c>
    </row>
    <row r="248" spans="1:2" ht="14.25">
      <c r="A248" s="76" t="s">
        <v>143</v>
      </c>
      <c r="B248" s="75">
        <v>2851</v>
      </c>
    </row>
    <row r="249" spans="1:2" ht="14.25">
      <c r="A249" s="76" t="s">
        <v>223</v>
      </c>
      <c r="B249" s="75">
        <v>45</v>
      </c>
    </row>
    <row r="250" spans="1:2" ht="14.25">
      <c r="A250" s="76" t="s">
        <v>144</v>
      </c>
      <c r="B250" s="75">
        <v>76</v>
      </c>
    </row>
    <row r="251" spans="1:2" ht="14.25">
      <c r="A251" s="76" t="s">
        <v>145</v>
      </c>
      <c r="B251" s="75">
        <f>SUM(B252)</f>
        <v>266</v>
      </c>
    </row>
    <row r="252" spans="1:2" ht="14.25">
      <c r="A252" s="76" t="s">
        <v>146</v>
      </c>
      <c r="B252" s="75">
        <v>266</v>
      </c>
    </row>
    <row r="253" spans="1:2" ht="14.25">
      <c r="A253" s="76" t="s">
        <v>147</v>
      </c>
      <c r="B253" s="75">
        <f>SUM(B254:B257)</f>
        <v>664</v>
      </c>
    </row>
    <row r="254" spans="1:2" ht="14.25">
      <c r="A254" s="76" t="s">
        <v>19</v>
      </c>
      <c r="B254" s="75">
        <v>333</v>
      </c>
    </row>
    <row r="255" spans="1:2" ht="14.25">
      <c r="A255" s="76" t="s">
        <v>20</v>
      </c>
      <c r="B255" s="75">
        <v>45</v>
      </c>
    </row>
    <row r="256" spans="1:2" ht="14.25">
      <c r="A256" s="76" t="s">
        <v>224</v>
      </c>
      <c r="B256" s="75">
        <v>18</v>
      </c>
    </row>
    <row r="257" spans="1:2" ht="14.25">
      <c r="A257" s="76" t="s">
        <v>225</v>
      </c>
      <c r="B257" s="75">
        <v>268</v>
      </c>
    </row>
    <row r="258" spans="1:2" ht="14.25">
      <c r="A258" s="76" t="s">
        <v>226</v>
      </c>
      <c r="B258" s="75">
        <f>SUM(B259:B261)</f>
        <v>8278</v>
      </c>
    </row>
    <row r="259" spans="1:2" ht="14.25">
      <c r="A259" s="76" t="s">
        <v>227</v>
      </c>
      <c r="B259" s="75">
        <v>2061</v>
      </c>
    </row>
    <row r="260" spans="1:2" ht="14.25">
      <c r="A260" s="76" t="s">
        <v>228</v>
      </c>
      <c r="B260" s="75">
        <v>2026</v>
      </c>
    </row>
    <row r="261" spans="1:2" ht="14.25">
      <c r="A261" s="76" t="s">
        <v>229</v>
      </c>
      <c r="B261" s="75">
        <v>4191</v>
      </c>
    </row>
    <row r="262" spans="1:2" ht="14.25">
      <c r="A262" s="76" t="s">
        <v>338</v>
      </c>
      <c r="B262" s="75">
        <f>B263+B269+B271+B273</f>
        <v>60680</v>
      </c>
    </row>
    <row r="263" spans="1:2" ht="14.25">
      <c r="A263" s="76" t="s">
        <v>148</v>
      </c>
      <c r="B263" s="75">
        <f>SUM(B264:B268)</f>
        <v>28980</v>
      </c>
    </row>
    <row r="264" spans="1:2" ht="14.25">
      <c r="A264" s="76" t="s">
        <v>19</v>
      </c>
      <c r="B264" s="75">
        <f>5231+200</f>
        <v>5431</v>
      </c>
    </row>
    <row r="265" spans="1:2" ht="14.25">
      <c r="A265" s="76" t="s">
        <v>20</v>
      </c>
      <c r="B265" s="75">
        <v>23</v>
      </c>
    </row>
    <row r="266" spans="1:2" ht="14.25">
      <c r="A266" s="76" t="s">
        <v>149</v>
      </c>
      <c r="B266" s="75">
        <v>2051</v>
      </c>
    </row>
    <row r="267" spans="1:2" ht="14.25">
      <c r="A267" s="76" t="s">
        <v>150</v>
      </c>
      <c r="B267" s="75">
        <v>34</v>
      </c>
    </row>
    <row r="268" spans="1:2" ht="14.25">
      <c r="A268" s="76" t="s">
        <v>151</v>
      </c>
      <c r="B268" s="75">
        <v>21441</v>
      </c>
    </row>
    <row r="269" spans="1:2" ht="14.25">
      <c r="A269" s="76" t="s">
        <v>152</v>
      </c>
      <c r="B269" s="75">
        <f>SUM(B270)</f>
        <v>8707</v>
      </c>
    </row>
    <row r="270" spans="1:2" ht="14.25">
      <c r="A270" s="76" t="s">
        <v>153</v>
      </c>
      <c r="B270" s="75">
        <f>8634+73</f>
        <v>8707</v>
      </c>
    </row>
    <row r="271" spans="1:2" ht="14.25">
      <c r="A271" s="76" t="s">
        <v>154</v>
      </c>
      <c r="B271" s="75">
        <f>SUM(B272)</f>
        <v>17415</v>
      </c>
    </row>
    <row r="272" spans="1:2" ht="14.25">
      <c r="A272" s="76" t="s">
        <v>155</v>
      </c>
      <c r="B272" s="75">
        <v>17415</v>
      </c>
    </row>
    <row r="273" spans="1:2" ht="14.25">
      <c r="A273" s="76" t="s">
        <v>156</v>
      </c>
      <c r="B273" s="75">
        <f>SUM(B274)</f>
        <v>5578</v>
      </c>
    </row>
    <row r="274" spans="1:2" ht="14.25">
      <c r="A274" s="76" t="s">
        <v>157</v>
      </c>
      <c r="B274" s="75">
        <v>5578</v>
      </c>
    </row>
    <row r="275" spans="1:2" ht="14.25">
      <c r="A275" s="76" t="s">
        <v>339</v>
      </c>
      <c r="B275" s="75">
        <f>B276+B279</f>
        <v>1172</v>
      </c>
    </row>
    <row r="276" spans="1:2" ht="14.25">
      <c r="A276" s="76" t="s">
        <v>158</v>
      </c>
      <c r="B276" s="75">
        <f>SUM(B277:B278)</f>
        <v>80</v>
      </c>
    </row>
    <row r="277" spans="1:2" ht="14.25">
      <c r="A277" s="76" t="s">
        <v>25</v>
      </c>
      <c r="B277" s="75">
        <v>39</v>
      </c>
    </row>
    <row r="278" spans="1:2" ht="14.25">
      <c r="A278" s="76" t="s">
        <v>159</v>
      </c>
      <c r="B278" s="75">
        <v>41</v>
      </c>
    </row>
    <row r="279" spans="1:2" ht="14.25">
      <c r="A279" s="76" t="s">
        <v>160</v>
      </c>
      <c r="B279" s="75">
        <f>SUM(B280)</f>
        <v>1092</v>
      </c>
    </row>
    <row r="280" spans="1:2" ht="14.25">
      <c r="A280" s="76" t="s">
        <v>161</v>
      </c>
      <c r="B280" s="75">
        <v>1092</v>
      </c>
    </row>
    <row r="281" spans="1:2" ht="14.25">
      <c r="A281" s="76" t="s">
        <v>340</v>
      </c>
      <c r="B281" s="75">
        <f>B282+B285</f>
        <v>2112</v>
      </c>
    </row>
    <row r="282" spans="1:2" ht="14.25">
      <c r="A282" s="76" t="s">
        <v>162</v>
      </c>
      <c r="B282" s="75">
        <f>SUM(B283:B284)</f>
        <v>754</v>
      </c>
    </row>
    <row r="283" spans="1:2" ht="14.25">
      <c r="A283" s="76" t="s">
        <v>19</v>
      </c>
      <c r="B283" s="75">
        <v>480</v>
      </c>
    </row>
    <row r="284" spans="1:2" ht="14.25">
      <c r="A284" s="76" t="s">
        <v>20</v>
      </c>
      <c r="B284" s="75">
        <v>274</v>
      </c>
    </row>
    <row r="285" spans="1:2" ht="14.25">
      <c r="A285" s="76" t="s">
        <v>163</v>
      </c>
      <c r="B285" s="75">
        <f>SUM(B286:B286)</f>
        <v>1358</v>
      </c>
    </row>
    <row r="286" spans="1:2" ht="14.25">
      <c r="A286" s="76" t="s">
        <v>164</v>
      </c>
      <c r="B286" s="75">
        <v>1358</v>
      </c>
    </row>
    <row r="287" spans="1:2" ht="14.25">
      <c r="A287" s="76" t="s">
        <v>341</v>
      </c>
      <c r="B287" s="75">
        <f>B288</f>
        <v>5065</v>
      </c>
    </row>
    <row r="288" spans="1:2" ht="14.25">
      <c r="A288" s="76" t="s">
        <v>230</v>
      </c>
      <c r="B288" s="75">
        <f>SUM(B289)</f>
        <v>5065</v>
      </c>
    </row>
    <row r="289" spans="1:2" ht="14.25">
      <c r="A289" s="76" t="s">
        <v>231</v>
      </c>
      <c r="B289" s="75">
        <v>5065</v>
      </c>
    </row>
    <row r="290" spans="1:2" ht="14.25">
      <c r="A290" s="76" t="s">
        <v>342</v>
      </c>
      <c r="B290" s="75">
        <f>B291</f>
        <v>875</v>
      </c>
    </row>
    <row r="291" spans="1:2" ht="14.25">
      <c r="A291" s="76" t="s">
        <v>165</v>
      </c>
      <c r="B291" s="75">
        <f>SUM(B292:B293)</f>
        <v>875</v>
      </c>
    </row>
    <row r="292" spans="1:2" ht="14.25">
      <c r="A292" s="76" t="s">
        <v>19</v>
      </c>
      <c r="B292" s="75">
        <v>590</v>
      </c>
    </row>
    <row r="293" spans="1:2" ht="14.25">
      <c r="A293" s="76" t="s">
        <v>20</v>
      </c>
      <c r="B293" s="75">
        <v>285</v>
      </c>
    </row>
    <row r="294" spans="1:2" ht="14.25">
      <c r="A294" s="76" t="s">
        <v>343</v>
      </c>
      <c r="B294" s="75">
        <f>B295</f>
        <v>8503</v>
      </c>
    </row>
    <row r="295" spans="1:2" ht="14.25">
      <c r="A295" s="76" t="s">
        <v>166</v>
      </c>
      <c r="B295" s="75">
        <f>SUM(B296:B297)</f>
        <v>8503</v>
      </c>
    </row>
    <row r="296" spans="1:2" ht="14.25">
      <c r="A296" s="76" t="s">
        <v>167</v>
      </c>
      <c r="B296" s="75">
        <v>5638</v>
      </c>
    </row>
    <row r="297" spans="1:2" ht="14.25">
      <c r="A297" s="76" t="s">
        <v>168</v>
      </c>
      <c r="B297" s="75">
        <v>2865</v>
      </c>
    </row>
    <row r="298" spans="1:2" ht="14.25">
      <c r="A298" s="76" t="s">
        <v>344</v>
      </c>
      <c r="B298" s="75">
        <f>B299</f>
        <v>374</v>
      </c>
    </row>
    <row r="299" spans="1:2" ht="14.25">
      <c r="A299" s="76" t="s">
        <v>169</v>
      </c>
      <c r="B299" s="75">
        <v>374</v>
      </c>
    </row>
    <row r="300" spans="1:2" ht="14.25">
      <c r="A300" s="76" t="s">
        <v>170</v>
      </c>
      <c r="B300" s="75">
        <v>374</v>
      </c>
    </row>
    <row r="301" spans="1:2" ht="14.25">
      <c r="A301" s="76" t="s">
        <v>345</v>
      </c>
      <c r="B301" s="75">
        <f>B302</f>
        <v>4795</v>
      </c>
    </row>
    <row r="302" spans="1:2" ht="14.25">
      <c r="A302" s="76" t="s">
        <v>232</v>
      </c>
      <c r="B302" s="75">
        <v>4795</v>
      </c>
    </row>
  </sheetData>
  <mergeCells count="3">
    <mergeCell ref="A2:B2"/>
    <mergeCell ref="A4:A5"/>
    <mergeCell ref="B4:B5"/>
  </mergeCells>
  <phoneticPr fontId="1" type="noConversion"/>
  <printOptions horizontalCentered="1"/>
  <pageMargins left="0.70866141732283472" right="0.70866141732283472" top="0.55000000000000004" bottom="0.48" header="0.31496062992125984" footer="0.31496062992125984"/>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showZeros="0" workbookViewId="0">
      <pane xSplit="1" ySplit="4" topLeftCell="B5" activePane="bottomRight" state="frozen"/>
      <selection activeCell="H21" sqref="H21"/>
      <selection pane="topRight" activeCell="H21" sqref="H21"/>
      <selection pane="bottomLeft" activeCell="H21" sqref="H21"/>
      <selection pane="bottomRight" activeCell="H21" sqref="H21"/>
    </sheetView>
  </sheetViews>
  <sheetFormatPr defaultRowHeight="14.25"/>
  <cols>
    <col min="1" max="1" width="54" style="87" customWidth="1"/>
    <col min="2" max="2" width="38.25" style="77" customWidth="1"/>
    <col min="3" max="3" width="9.875" style="78" customWidth="1"/>
    <col min="4" max="4" width="9.5" style="78" customWidth="1"/>
    <col min="5" max="5" width="11.125" style="78" customWidth="1"/>
    <col min="6" max="16384" width="9" style="78"/>
  </cols>
  <sheetData>
    <row r="1" spans="1:2" ht="21.75" customHeight="1">
      <c r="A1" s="26" t="s">
        <v>318</v>
      </c>
    </row>
    <row r="2" spans="1:2" ht="42" customHeight="1">
      <c r="A2" s="133" t="s">
        <v>239</v>
      </c>
      <c r="B2" s="133"/>
    </row>
    <row r="3" spans="1:2" s="81" customFormat="1" ht="27.75" customHeight="1">
      <c r="A3" s="79" t="s">
        <v>240</v>
      </c>
      <c r="B3" s="80" t="s">
        <v>4</v>
      </c>
    </row>
    <row r="4" spans="1:2" s="84" customFormat="1" ht="21" customHeight="1">
      <c r="A4" s="82" t="s">
        <v>241</v>
      </c>
      <c r="B4" s="83" t="s">
        <v>289</v>
      </c>
    </row>
    <row r="5" spans="1:2" s="84" customFormat="1" ht="21" customHeight="1">
      <c r="A5" s="85" t="s">
        <v>242</v>
      </c>
      <c r="B5" s="86">
        <v>820000</v>
      </c>
    </row>
    <row r="6" spans="1:2" s="84" customFormat="1" ht="21" customHeight="1">
      <c r="A6" s="85" t="s">
        <v>243</v>
      </c>
      <c r="B6" s="86">
        <f>SUM(B7:B12)</f>
        <v>213418</v>
      </c>
    </row>
    <row r="7" spans="1:2" s="84" customFormat="1" ht="21" customHeight="1">
      <c r="A7" s="85" t="s">
        <v>244</v>
      </c>
      <c r="B7" s="86">
        <v>96658</v>
      </c>
    </row>
    <row r="8" spans="1:2" s="84" customFormat="1" ht="21" customHeight="1">
      <c r="A8" s="85" t="s">
        <v>245</v>
      </c>
      <c r="B8" s="86">
        <v>13198</v>
      </c>
    </row>
    <row r="9" spans="1:2" s="84" customFormat="1" ht="21" customHeight="1">
      <c r="A9" s="85" t="s">
        <v>246</v>
      </c>
      <c r="B9" s="86">
        <v>7562</v>
      </c>
    </row>
    <row r="10" spans="1:2" s="84" customFormat="1" ht="21" customHeight="1">
      <c r="A10" s="85" t="s">
        <v>247</v>
      </c>
      <c r="B10" s="86">
        <v>17000</v>
      </c>
    </row>
    <row r="11" spans="1:2" s="84" customFormat="1" ht="21" customHeight="1">
      <c r="A11" s="85" t="s">
        <v>248</v>
      </c>
      <c r="B11" s="86">
        <v>55000</v>
      </c>
    </row>
    <row r="12" spans="1:2" s="84" customFormat="1" ht="21" customHeight="1">
      <c r="A12" s="85" t="s">
        <v>249</v>
      </c>
      <c r="B12" s="86">
        <v>24000</v>
      </c>
    </row>
    <row r="13" spans="1:2" s="84" customFormat="1" ht="21" customHeight="1">
      <c r="A13" s="85" t="s">
        <v>250</v>
      </c>
      <c r="B13" s="86">
        <v>5000</v>
      </c>
    </row>
    <row r="14" spans="1:2" s="84" customFormat="1" ht="21" customHeight="1">
      <c r="A14" s="85" t="s">
        <v>251</v>
      </c>
      <c r="B14" s="86">
        <f>SUM(B15:B21)</f>
        <v>744080</v>
      </c>
    </row>
    <row r="15" spans="1:2" s="84" customFormat="1" ht="21" customHeight="1">
      <c r="A15" s="85" t="s">
        <v>252</v>
      </c>
      <c r="B15" s="86">
        <f>164000+7572</f>
        <v>171572</v>
      </c>
    </row>
    <row r="16" spans="1:2" s="84" customFormat="1" ht="21" customHeight="1">
      <c r="A16" s="85" t="s">
        <v>253</v>
      </c>
      <c r="B16" s="86">
        <f>403000</f>
        <v>403000</v>
      </c>
    </row>
    <row r="17" spans="1:3" s="84" customFormat="1" ht="21" customHeight="1">
      <c r="A17" s="85" t="s">
        <v>254</v>
      </c>
      <c r="B17" s="86">
        <v>142417</v>
      </c>
    </row>
    <row r="18" spans="1:3" s="84" customFormat="1" ht="21" customHeight="1">
      <c r="A18" s="85" t="s">
        <v>255</v>
      </c>
      <c r="B18" s="86">
        <v>3891</v>
      </c>
    </row>
    <row r="19" spans="1:3" s="84" customFormat="1" ht="21" customHeight="1">
      <c r="A19" s="85" t="s">
        <v>256</v>
      </c>
      <c r="B19" s="86">
        <v>2953</v>
      </c>
    </row>
    <row r="20" spans="1:3" s="84" customFormat="1" ht="21" customHeight="1">
      <c r="A20" s="85" t="s">
        <v>257</v>
      </c>
      <c r="B20" s="86">
        <v>6281</v>
      </c>
    </row>
    <row r="21" spans="1:3" s="84" customFormat="1" ht="21" customHeight="1">
      <c r="A21" s="85" t="s">
        <v>258</v>
      </c>
      <c r="B21" s="86">
        <v>13966</v>
      </c>
    </row>
    <row r="22" spans="1:3" s="84" customFormat="1" ht="21" customHeight="1">
      <c r="A22" s="85" t="s">
        <v>259</v>
      </c>
      <c r="B22" s="86">
        <f>B5+B6+B13-B14</f>
        <v>294338</v>
      </c>
    </row>
    <row r="23" spans="1:3" s="84" customFormat="1" ht="21" customHeight="1">
      <c r="A23" s="85" t="s">
        <v>260</v>
      </c>
      <c r="B23" s="86">
        <v>5001</v>
      </c>
    </row>
    <row r="24" spans="1:3" s="84" customFormat="1" ht="21" customHeight="1">
      <c r="A24" s="110" t="s">
        <v>290</v>
      </c>
      <c r="B24" s="86">
        <v>26483</v>
      </c>
    </row>
    <row r="25" spans="1:3" s="84" customFormat="1" ht="21" customHeight="1">
      <c r="A25" s="110" t="s">
        <v>291</v>
      </c>
      <c r="B25" s="86">
        <v>10980</v>
      </c>
    </row>
    <row r="26" spans="1:3" ht="21" customHeight="1">
      <c r="A26" s="85" t="s">
        <v>261</v>
      </c>
      <c r="B26" s="86">
        <f>B22+B23+B24+B25</f>
        <v>336802</v>
      </c>
      <c r="C26" s="106"/>
    </row>
    <row r="27" spans="1:3" ht="21" customHeight="1">
      <c r="A27" s="85" t="s">
        <v>262</v>
      </c>
      <c r="B27" s="86">
        <v>333200</v>
      </c>
    </row>
    <row r="28" spans="1:3" ht="21" customHeight="1">
      <c r="A28" s="85" t="s">
        <v>263</v>
      </c>
      <c r="B28" s="86">
        <f>B26-B27</f>
        <v>3602</v>
      </c>
    </row>
    <row r="29" spans="1:3" s="87" customFormat="1" ht="26.25" customHeight="1">
      <c r="B29" s="77"/>
    </row>
  </sheetData>
  <mergeCells count="1">
    <mergeCell ref="A2:B2"/>
  </mergeCells>
  <phoneticPr fontId="1" type="noConversion"/>
  <printOptions horizontalCentered="1"/>
  <pageMargins left="0.43307086614173229" right="0.19685039370078741" top="0.62992125984251968" bottom="0.78740157480314965" header="0" footer="0.7874015748031496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pane xSplit="1" ySplit="4" topLeftCell="B5" activePane="bottomRight" state="frozen"/>
      <selection activeCell="H21" sqref="H21"/>
      <selection pane="topRight" activeCell="H21" sqref="H21"/>
      <selection pane="bottomLeft" activeCell="H21" sqref="H21"/>
      <selection pane="bottomRight" activeCell="H21" sqref="H21"/>
    </sheetView>
  </sheetViews>
  <sheetFormatPr defaultRowHeight="14.25"/>
  <cols>
    <col min="1" max="1" width="46.125" style="27" customWidth="1"/>
    <col min="2" max="2" width="11.125" style="27" customWidth="1"/>
    <col min="3" max="3" width="9.875" style="27" customWidth="1"/>
    <col min="4" max="4" width="9.5" style="27" customWidth="1"/>
    <col min="5" max="5" width="11.125" style="28" customWidth="1"/>
    <col min="6" max="6" width="12.125" style="29" customWidth="1"/>
    <col min="7" max="16384" width="9" style="29"/>
  </cols>
  <sheetData>
    <row r="1" spans="1:6" ht="27.75" customHeight="1">
      <c r="A1" s="26" t="s">
        <v>15</v>
      </c>
    </row>
    <row r="2" spans="1:6" ht="42" customHeight="1">
      <c r="A2" s="135" t="s">
        <v>174</v>
      </c>
      <c r="B2" s="135"/>
      <c r="C2" s="135"/>
      <c r="D2" s="135"/>
      <c r="E2" s="135"/>
      <c r="F2" s="135"/>
    </row>
    <row r="3" spans="1:6" s="33" customFormat="1" ht="27.75" customHeight="1">
      <c r="A3" s="30" t="s">
        <v>175</v>
      </c>
      <c r="B3" s="31"/>
      <c r="C3" s="31"/>
      <c r="D3" s="31"/>
      <c r="E3" s="32"/>
      <c r="F3" s="32" t="s">
        <v>4</v>
      </c>
    </row>
    <row r="4" spans="1:6" s="33" customFormat="1" ht="51.75" customHeight="1">
      <c r="A4" s="34" t="s">
        <v>5</v>
      </c>
      <c r="B4" s="35" t="s">
        <v>8</v>
      </c>
      <c r="C4" s="36" t="s">
        <v>280</v>
      </c>
      <c r="D4" s="36" t="s">
        <v>2</v>
      </c>
      <c r="E4" s="13" t="s">
        <v>328</v>
      </c>
      <c r="F4" s="13" t="s">
        <v>324</v>
      </c>
    </row>
    <row r="5" spans="1:6" s="40" customFormat="1" ht="32.25" customHeight="1">
      <c r="A5" s="37" t="s">
        <v>6</v>
      </c>
      <c r="B5" s="38">
        <f>B6+B7+B8</f>
        <v>3538</v>
      </c>
      <c r="C5" s="38">
        <f>C6+C7+C8</f>
        <v>2900</v>
      </c>
      <c r="D5" s="38">
        <f>D6+D7+D8</f>
        <v>2900</v>
      </c>
      <c r="E5" s="39">
        <f>(D5/B5-1)*100</f>
        <v>-18.032786885245898</v>
      </c>
      <c r="F5" s="39">
        <f>(D5/C5-1)*100</f>
        <v>0</v>
      </c>
    </row>
    <row r="6" spans="1:6" s="40" customFormat="1" ht="32.25" customHeight="1">
      <c r="A6" s="37" t="s">
        <v>299</v>
      </c>
      <c r="B6" s="22">
        <v>425</v>
      </c>
      <c r="C6" s="41">
        <v>400</v>
      </c>
      <c r="D6" s="41">
        <v>200</v>
      </c>
      <c r="E6" s="39">
        <f t="shared" ref="E6:E14" si="0">(D6/B6-1)*100</f>
        <v>-52.941176470588239</v>
      </c>
      <c r="F6" s="39">
        <f t="shared" ref="F6:F14" si="1">(D6/C6-1)*100</f>
        <v>-50</v>
      </c>
    </row>
    <row r="7" spans="1:6" s="40" customFormat="1" ht="32.25" customHeight="1">
      <c r="A7" s="37" t="s">
        <v>300</v>
      </c>
      <c r="B7" s="22">
        <v>521</v>
      </c>
      <c r="C7" s="41">
        <v>500</v>
      </c>
      <c r="D7" s="41">
        <v>500</v>
      </c>
      <c r="E7" s="39">
        <f t="shared" si="0"/>
        <v>-4.0307101727447225</v>
      </c>
      <c r="F7" s="39">
        <f t="shared" si="1"/>
        <v>0</v>
      </c>
    </row>
    <row r="8" spans="1:6" s="40" customFormat="1" ht="32.25" customHeight="1">
      <c r="A8" s="37" t="s">
        <v>301</v>
      </c>
      <c r="B8" s="22">
        <v>2592</v>
      </c>
      <c r="C8" s="41">
        <v>2000</v>
      </c>
      <c r="D8" s="41">
        <v>2200</v>
      </c>
      <c r="E8" s="39">
        <f t="shared" si="0"/>
        <v>-15.123456790123457</v>
      </c>
      <c r="F8" s="39">
        <f t="shared" si="1"/>
        <v>10.000000000000009</v>
      </c>
    </row>
    <row r="9" spans="1:6" s="40" customFormat="1" ht="32.25" customHeight="1">
      <c r="A9" s="37" t="s">
        <v>7</v>
      </c>
      <c r="B9" s="38">
        <f>SUM(B10:B14)</f>
        <v>7932</v>
      </c>
      <c r="C9" s="38">
        <f>SUM(C10:C14)</f>
        <v>7573</v>
      </c>
      <c r="D9" s="38">
        <f>SUM(D10:D14)</f>
        <v>7573</v>
      </c>
      <c r="E9" s="39">
        <f t="shared" si="0"/>
        <v>-4.5259707513867875</v>
      </c>
      <c r="F9" s="39">
        <f t="shared" si="1"/>
        <v>0</v>
      </c>
    </row>
    <row r="10" spans="1:6" s="40" customFormat="1" ht="32.25" customHeight="1">
      <c r="A10" s="37" t="s">
        <v>302</v>
      </c>
      <c r="B10" s="38">
        <v>533</v>
      </c>
      <c r="C10" s="38">
        <v>300</v>
      </c>
      <c r="D10" s="38">
        <v>100</v>
      </c>
      <c r="E10" s="39">
        <f t="shared" si="0"/>
        <v>-81.238273921200758</v>
      </c>
      <c r="F10" s="39">
        <f t="shared" si="1"/>
        <v>-66.666666666666671</v>
      </c>
    </row>
    <row r="11" spans="1:6" s="40" customFormat="1" ht="32.25" customHeight="1">
      <c r="A11" s="37" t="s">
        <v>303</v>
      </c>
      <c r="B11" s="22">
        <v>319</v>
      </c>
      <c r="C11" s="41">
        <v>405</v>
      </c>
      <c r="D11" s="41">
        <v>405</v>
      </c>
      <c r="E11" s="39">
        <f t="shared" si="0"/>
        <v>26.959247648902828</v>
      </c>
      <c r="F11" s="39">
        <f t="shared" si="1"/>
        <v>0</v>
      </c>
    </row>
    <row r="12" spans="1:6" s="40" customFormat="1" ht="32.25" customHeight="1">
      <c r="A12" s="37" t="s">
        <v>304</v>
      </c>
      <c r="B12" s="22"/>
      <c r="C12" s="41">
        <v>100</v>
      </c>
      <c r="D12" s="41">
        <v>100</v>
      </c>
      <c r="E12" s="39"/>
      <c r="F12" s="39">
        <f t="shared" si="1"/>
        <v>0</v>
      </c>
    </row>
    <row r="13" spans="1:6" s="40" customFormat="1" ht="32.25" customHeight="1">
      <c r="A13" s="37" t="s">
        <v>305</v>
      </c>
      <c r="B13" s="22">
        <v>2946</v>
      </c>
      <c r="C13" s="41">
        <v>1879</v>
      </c>
      <c r="D13" s="41">
        <v>2079</v>
      </c>
      <c r="E13" s="39">
        <f t="shared" si="0"/>
        <v>-29.429735234215883</v>
      </c>
      <c r="F13" s="39">
        <f t="shared" si="1"/>
        <v>10.643959552953696</v>
      </c>
    </row>
    <row r="14" spans="1:6" s="40" customFormat="1" ht="32.25" customHeight="1">
      <c r="A14" s="37" t="s">
        <v>306</v>
      </c>
      <c r="B14" s="22">
        <v>4134</v>
      </c>
      <c r="C14" s="41">
        <v>4889</v>
      </c>
      <c r="D14" s="41">
        <v>4889</v>
      </c>
      <c r="E14" s="39">
        <f t="shared" si="0"/>
        <v>18.263183357522973</v>
      </c>
      <c r="F14" s="39">
        <f t="shared" si="1"/>
        <v>0</v>
      </c>
    </row>
    <row r="15" spans="1:6" s="40" customFormat="1" ht="26.25" customHeight="1">
      <c r="A15" s="134" t="s">
        <v>329</v>
      </c>
      <c r="B15" s="134"/>
      <c r="C15" s="134"/>
      <c r="D15" s="134"/>
      <c r="E15" s="134"/>
      <c r="F15" s="134"/>
    </row>
    <row r="16" spans="1:6" s="40" customFormat="1">
      <c r="A16" s="28"/>
      <c r="B16" s="28"/>
      <c r="C16" s="28"/>
      <c r="D16" s="28"/>
      <c r="E16" s="28"/>
    </row>
    <row r="17" spans="1:5" s="40" customFormat="1">
      <c r="A17" s="28"/>
      <c r="B17" s="28"/>
      <c r="C17" s="28"/>
      <c r="D17" s="28"/>
      <c r="E17" s="28"/>
    </row>
    <row r="18" spans="1:5" s="40" customFormat="1">
      <c r="A18" s="28"/>
      <c r="B18" s="28"/>
      <c r="C18" s="28"/>
      <c r="D18" s="28"/>
      <c r="E18" s="28"/>
    </row>
    <row r="19" spans="1:5" s="40" customFormat="1">
      <c r="A19" s="28"/>
      <c r="B19" s="28"/>
      <c r="C19" s="28"/>
      <c r="D19" s="28"/>
      <c r="E19" s="28"/>
    </row>
    <row r="20" spans="1:5" s="40" customFormat="1">
      <c r="A20" s="28"/>
      <c r="B20" s="28"/>
      <c r="C20" s="28"/>
      <c r="D20" s="28"/>
      <c r="E20" s="28"/>
    </row>
    <row r="21" spans="1:5" s="40" customFormat="1">
      <c r="A21" s="28"/>
      <c r="B21" s="28"/>
      <c r="C21" s="28"/>
      <c r="D21" s="28"/>
      <c r="E21" s="28"/>
    </row>
    <row r="22" spans="1:5" s="40" customFormat="1">
      <c r="A22" s="28"/>
      <c r="B22" s="28"/>
      <c r="C22" s="28"/>
      <c r="D22" s="28"/>
      <c r="E22" s="28"/>
    </row>
    <row r="23" spans="1:5" s="40" customFormat="1">
      <c r="A23" s="28"/>
      <c r="B23" s="28"/>
      <c r="C23" s="42"/>
      <c r="D23" s="42"/>
      <c r="E23" s="28"/>
    </row>
    <row r="24" spans="1:5" s="40" customFormat="1">
      <c r="A24" s="28"/>
      <c r="B24" s="28"/>
      <c r="C24" s="28"/>
      <c r="D24" s="28"/>
      <c r="E24" s="28"/>
    </row>
    <row r="25" spans="1:5" s="40" customFormat="1">
      <c r="A25" s="28"/>
      <c r="B25" s="28"/>
      <c r="C25" s="28"/>
      <c r="D25" s="28"/>
      <c r="E25" s="28"/>
    </row>
    <row r="26" spans="1:5" s="40" customFormat="1">
      <c r="A26" s="28"/>
      <c r="B26" s="28"/>
      <c r="C26" s="28"/>
      <c r="D26" s="28"/>
      <c r="E26" s="28"/>
    </row>
    <row r="27" spans="1:5" s="40" customFormat="1">
      <c r="A27" s="28"/>
      <c r="B27" s="28"/>
      <c r="C27" s="28"/>
      <c r="D27" s="28"/>
      <c r="E27" s="28"/>
    </row>
    <row r="28" spans="1:5" s="40" customFormat="1">
      <c r="A28" s="28"/>
      <c r="B28" s="28"/>
      <c r="C28" s="28"/>
      <c r="D28" s="28"/>
      <c r="E28" s="28"/>
    </row>
    <row r="29" spans="1:5" s="40" customFormat="1">
      <c r="A29" s="28"/>
      <c r="B29" s="28"/>
      <c r="C29" s="28"/>
      <c r="D29" s="28"/>
      <c r="E29" s="28"/>
    </row>
    <row r="30" spans="1:5" s="40" customFormat="1">
      <c r="A30" s="28"/>
      <c r="B30" s="28"/>
      <c r="C30" s="28"/>
      <c r="D30" s="28"/>
      <c r="E30" s="28"/>
    </row>
    <row r="31" spans="1:5" s="40" customFormat="1">
      <c r="A31" s="28"/>
      <c r="B31" s="28"/>
      <c r="C31" s="28"/>
      <c r="D31" s="28"/>
      <c r="E31" s="28"/>
    </row>
    <row r="32" spans="1:5" s="40" customFormat="1">
      <c r="A32" s="28"/>
      <c r="B32" s="28"/>
      <c r="C32" s="28"/>
      <c r="D32" s="28"/>
      <c r="E32" s="28"/>
    </row>
    <row r="33" spans="1:5" s="40" customFormat="1">
      <c r="A33" s="28"/>
      <c r="B33" s="28"/>
      <c r="C33" s="28"/>
      <c r="D33" s="28"/>
      <c r="E33" s="28"/>
    </row>
    <row r="34" spans="1:5" s="40" customFormat="1">
      <c r="A34" s="28"/>
      <c r="B34" s="28"/>
      <c r="C34" s="28"/>
      <c r="D34" s="28"/>
      <c r="E34" s="28"/>
    </row>
    <row r="35" spans="1:5" s="40" customFormat="1">
      <c r="A35" s="28"/>
      <c r="B35" s="28"/>
      <c r="C35" s="28"/>
      <c r="D35" s="28"/>
      <c r="E35" s="28"/>
    </row>
    <row r="36" spans="1:5" s="40" customFormat="1">
      <c r="A36" s="28"/>
      <c r="B36" s="28"/>
      <c r="C36" s="28"/>
      <c r="D36" s="28"/>
      <c r="E36" s="28"/>
    </row>
    <row r="37" spans="1:5" s="40" customFormat="1">
      <c r="A37" s="28"/>
      <c r="B37" s="28"/>
      <c r="C37" s="28"/>
      <c r="D37" s="28"/>
      <c r="E37" s="28"/>
    </row>
  </sheetData>
  <mergeCells count="2">
    <mergeCell ref="A15:F15"/>
    <mergeCell ref="A2:F2"/>
  </mergeCells>
  <phoneticPr fontId="1" type="noConversion"/>
  <printOptions horizontalCentered="1"/>
  <pageMargins left="0.24" right="0.19685039370078741" top="0.9055118110236221" bottom="0.78740157480314965" header="0" footer="0.7874015748031496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98" zoomScaleNormal="98" workbookViewId="0">
      <pane xSplit="1" ySplit="4" topLeftCell="B8" activePane="bottomRight" state="frozen"/>
      <selection activeCell="H21" sqref="H21"/>
      <selection pane="topRight" activeCell="H21" sqref="H21"/>
      <selection pane="bottomLeft" activeCell="H21" sqref="H21"/>
      <selection pane="bottomRight" activeCell="H21" sqref="H21"/>
    </sheetView>
  </sheetViews>
  <sheetFormatPr defaultRowHeight="14.25"/>
  <cols>
    <col min="1" max="1" width="49.5" style="56" customWidth="1"/>
    <col min="2" max="2" width="9.875" style="56" customWidth="1"/>
    <col min="3" max="4" width="9.5" style="56" customWidth="1"/>
    <col min="5" max="5" width="10.75" style="56" customWidth="1"/>
    <col min="6" max="6" width="10" style="57" customWidth="1"/>
    <col min="7" max="16384" width="9" style="57"/>
  </cols>
  <sheetData>
    <row r="1" spans="1:6" ht="27.75" customHeight="1">
      <c r="A1" s="55" t="s">
        <v>171</v>
      </c>
      <c r="B1" s="55"/>
      <c r="C1" s="55"/>
      <c r="D1" s="55"/>
    </row>
    <row r="2" spans="1:6" ht="42" customHeight="1">
      <c r="A2" s="136" t="s">
        <v>176</v>
      </c>
      <c r="B2" s="136"/>
      <c r="C2" s="136"/>
      <c r="D2" s="136"/>
      <c r="E2" s="136"/>
      <c r="F2" s="136"/>
    </row>
    <row r="3" spans="1:6" s="60" customFormat="1" ht="27.75" customHeight="1">
      <c r="A3" s="58" t="s">
        <v>172</v>
      </c>
      <c r="B3" s="58"/>
      <c r="C3" s="58"/>
      <c r="D3" s="58"/>
      <c r="E3" s="59"/>
      <c r="F3" s="59" t="s">
        <v>4</v>
      </c>
    </row>
    <row r="4" spans="1:6" s="60" customFormat="1" ht="48.75" customHeight="1">
      <c r="A4" s="61" t="s">
        <v>5</v>
      </c>
      <c r="B4" s="35" t="s">
        <v>8</v>
      </c>
      <c r="C4" s="36" t="s">
        <v>280</v>
      </c>
      <c r="D4" s="36" t="s">
        <v>2</v>
      </c>
      <c r="E4" s="13" t="s">
        <v>328</v>
      </c>
      <c r="F4" s="13" t="s">
        <v>324</v>
      </c>
    </row>
    <row r="5" spans="1:6" s="64" customFormat="1" ht="33.75" customHeight="1">
      <c r="A5" s="62" t="s">
        <v>308</v>
      </c>
      <c r="B5" s="88">
        <v>258</v>
      </c>
      <c r="C5" s="63">
        <v>280</v>
      </c>
      <c r="D5" s="63">
        <f>D6+D8</f>
        <v>823</v>
      </c>
      <c r="E5" s="39">
        <f>(D5/B5-1)*100</f>
        <v>218.99224806201551</v>
      </c>
      <c r="F5" s="39">
        <f>(D5/C5-1)*100</f>
        <v>193.92857142857144</v>
      </c>
    </row>
    <row r="6" spans="1:6" s="64" customFormat="1" ht="33.75" customHeight="1">
      <c r="A6" s="62" t="s">
        <v>309</v>
      </c>
      <c r="B6" s="88">
        <v>258</v>
      </c>
      <c r="C6" s="63">
        <v>280</v>
      </c>
      <c r="D6" s="63">
        <v>294</v>
      </c>
      <c r="E6" s="39">
        <f t="shared" ref="E6:E12" si="0">(D6/B6-1)*100</f>
        <v>13.953488372093027</v>
      </c>
      <c r="F6" s="39">
        <f t="shared" ref="F6:F12" si="1">(D6/C6-1)*100</f>
        <v>5.0000000000000044</v>
      </c>
    </row>
    <row r="7" spans="1:6" s="64" customFormat="1" ht="33.75" customHeight="1">
      <c r="A7" s="62" t="s">
        <v>9</v>
      </c>
      <c r="B7" s="88">
        <v>258</v>
      </c>
      <c r="C7" s="63">
        <v>280</v>
      </c>
      <c r="D7" s="63">
        <f>294</f>
        <v>294</v>
      </c>
      <c r="E7" s="39">
        <f t="shared" si="0"/>
        <v>13.953488372093027</v>
      </c>
      <c r="F7" s="39">
        <f t="shared" si="1"/>
        <v>5.0000000000000044</v>
      </c>
    </row>
    <row r="8" spans="1:6" s="64" customFormat="1" ht="33.75" customHeight="1">
      <c r="A8" s="62" t="s">
        <v>349</v>
      </c>
      <c r="B8" s="88"/>
      <c r="C8" s="63"/>
      <c r="D8" s="63">
        <v>529</v>
      </c>
      <c r="E8" s="39"/>
      <c r="F8" s="39"/>
    </row>
    <row r="9" spans="1:6" s="64" customFormat="1" ht="33.75" customHeight="1">
      <c r="A9" s="62" t="s">
        <v>182</v>
      </c>
      <c r="B9" s="88"/>
      <c r="C9" s="63"/>
      <c r="D9" s="63">
        <v>529</v>
      </c>
      <c r="E9" s="39"/>
      <c r="F9" s="39"/>
    </row>
    <row r="10" spans="1:6" s="66" customFormat="1" ht="33.75" customHeight="1">
      <c r="A10" s="62" t="s">
        <v>310</v>
      </c>
      <c r="B10" s="88">
        <v>275</v>
      </c>
      <c r="C10" s="65">
        <v>280</v>
      </c>
      <c r="D10" s="65">
        <v>280</v>
      </c>
      <c r="E10" s="39">
        <f t="shared" si="0"/>
        <v>1.8181818181818077</v>
      </c>
      <c r="F10" s="39">
        <f t="shared" si="1"/>
        <v>0</v>
      </c>
    </row>
    <row r="11" spans="1:6" s="66" customFormat="1" ht="33.75" customHeight="1">
      <c r="A11" s="67" t="s">
        <v>311</v>
      </c>
      <c r="B11" s="88">
        <v>275</v>
      </c>
      <c r="C11" s="68">
        <v>280</v>
      </c>
      <c r="D11" s="68">
        <v>280</v>
      </c>
      <c r="E11" s="39">
        <f t="shared" si="0"/>
        <v>1.8181818181818077</v>
      </c>
      <c r="F11" s="39">
        <f t="shared" si="1"/>
        <v>0</v>
      </c>
    </row>
    <row r="12" spans="1:6" s="66" customFormat="1" ht="33.75" customHeight="1">
      <c r="A12" s="69" t="s">
        <v>10</v>
      </c>
      <c r="B12" s="88">
        <v>275</v>
      </c>
      <c r="C12" s="68">
        <v>280</v>
      </c>
      <c r="D12" s="68">
        <v>280</v>
      </c>
      <c r="E12" s="39">
        <f t="shared" si="0"/>
        <v>1.8181818181818077</v>
      </c>
      <c r="F12" s="39">
        <f t="shared" si="1"/>
        <v>0</v>
      </c>
    </row>
    <row r="13" spans="1:6" s="64" customFormat="1" ht="35.25" customHeight="1">
      <c r="A13" s="134" t="s">
        <v>351</v>
      </c>
      <c r="B13" s="134"/>
      <c r="C13" s="134"/>
      <c r="D13" s="134"/>
      <c r="E13" s="134"/>
      <c r="F13" s="134"/>
    </row>
    <row r="14" spans="1:6" s="64" customFormat="1">
      <c r="A14" s="70"/>
      <c r="B14" s="70"/>
      <c r="C14" s="70"/>
      <c r="D14" s="70"/>
      <c r="E14" s="71"/>
    </row>
    <row r="15" spans="1:6" s="64" customFormat="1">
      <c r="A15" s="70"/>
      <c r="B15" s="70"/>
      <c r="C15" s="70"/>
      <c r="D15" s="70"/>
      <c r="E15" s="70"/>
    </row>
    <row r="16" spans="1:6" s="64" customFormat="1">
      <c r="A16" s="70"/>
      <c r="B16" s="70"/>
      <c r="C16" s="70"/>
      <c r="D16" s="70"/>
      <c r="E16" s="70"/>
    </row>
    <row r="17" spans="1:5" s="64" customFormat="1">
      <c r="A17" s="70"/>
      <c r="B17" s="70"/>
      <c r="C17" s="70"/>
      <c r="D17" s="70"/>
      <c r="E17" s="72"/>
    </row>
    <row r="18" spans="1:5" s="64" customFormat="1">
      <c r="A18" s="70"/>
      <c r="B18" s="70"/>
      <c r="C18" s="70"/>
      <c r="D18" s="70"/>
      <c r="E18" s="70"/>
    </row>
    <row r="19" spans="1:5" s="64" customFormat="1">
      <c r="A19" s="70"/>
      <c r="B19" s="70"/>
      <c r="C19" s="70"/>
      <c r="D19" s="70"/>
      <c r="E19" s="70"/>
    </row>
    <row r="20" spans="1:5" s="64" customFormat="1">
      <c r="A20" s="70"/>
      <c r="B20" s="70"/>
      <c r="C20" s="70"/>
      <c r="D20" s="70"/>
      <c r="E20" s="70"/>
    </row>
    <row r="21" spans="1:5" s="64" customFormat="1">
      <c r="A21" s="70"/>
      <c r="B21" s="70"/>
      <c r="C21" s="70"/>
      <c r="D21" s="70"/>
      <c r="E21" s="70"/>
    </row>
    <row r="22" spans="1:5" s="64" customFormat="1">
      <c r="A22" s="70"/>
      <c r="B22" s="70"/>
      <c r="C22" s="70"/>
      <c r="D22" s="70"/>
      <c r="E22" s="70"/>
    </row>
    <row r="23" spans="1:5" s="64" customFormat="1">
      <c r="A23" s="70"/>
      <c r="B23" s="70"/>
      <c r="C23" s="70"/>
      <c r="D23" s="70"/>
      <c r="E23" s="70"/>
    </row>
    <row r="24" spans="1:5" s="64" customFormat="1">
      <c r="A24" s="70"/>
      <c r="B24" s="70"/>
      <c r="C24" s="70"/>
      <c r="D24" s="70"/>
      <c r="E24" s="70"/>
    </row>
    <row r="25" spans="1:5" s="64" customFormat="1">
      <c r="A25" s="70"/>
      <c r="B25" s="70"/>
      <c r="C25" s="70"/>
      <c r="D25" s="70"/>
      <c r="E25" s="70"/>
    </row>
    <row r="26" spans="1:5" s="64" customFormat="1">
      <c r="A26" s="70"/>
      <c r="B26" s="70"/>
      <c r="C26" s="70"/>
      <c r="D26" s="70"/>
      <c r="E26" s="70"/>
    </row>
    <row r="27" spans="1:5" s="64" customFormat="1">
      <c r="A27" s="70"/>
      <c r="B27" s="70"/>
      <c r="C27" s="70"/>
      <c r="D27" s="70"/>
      <c r="E27" s="70"/>
    </row>
    <row r="28" spans="1:5" s="64" customFormat="1">
      <c r="A28" s="70"/>
      <c r="B28" s="70"/>
      <c r="C28" s="70"/>
      <c r="D28" s="70"/>
      <c r="E28" s="70"/>
    </row>
    <row r="29" spans="1:5" s="64" customFormat="1">
      <c r="A29" s="70"/>
      <c r="B29" s="70"/>
      <c r="C29" s="70"/>
      <c r="D29" s="70"/>
      <c r="E29" s="70"/>
    </row>
    <row r="30" spans="1:5" s="64" customFormat="1">
      <c r="A30" s="70"/>
      <c r="B30" s="70"/>
      <c r="C30" s="70"/>
      <c r="D30" s="70"/>
      <c r="E30" s="70"/>
    </row>
    <row r="31" spans="1:5" s="64" customFormat="1">
      <c r="A31" s="70"/>
      <c r="B31" s="70"/>
      <c r="C31" s="70"/>
      <c r="D31" s="70"/>
      <c r="E31" s="70"/>
    </row>
    <row r="32" spans="1:5" s="64" customFormat="1">
      <c r="A32" s="70"/>
      <c r="B32" s="70"/>
      <c r="C32" s="70"/>
      <c r="D32" s="70"/>
      <c r="E32" s="70"/>
    </row>
    <row r="33" spans="1:5" s="64" customFormat="1">
      <c r="A33" s="70"/>
      <c r="B33" s="70"/>
      <c r="C33" s="70"/>
      <c r="D33" s="70"/>
      <c r="E33" s="70"/>
    </row>
    <row r="34" spans="1:5" s="64" customFormat="1">
      <c r="A34" s="70"/>
      <c r="B34" s="70"/>
      <c r="C34" s="70"/>
      <c r="D34" s="70"/>
      <c r="E34" s="70"/>
    </row>
    <row r="35" spans="1:5" s="64" customFormat="1">
      <c r="A35" s="70"/>
      <c r="B35" s="70"/>
      <c r="C35" s="70"/>
      <c r="D35" s="70"/>
      <c r="E35" s="70"/>
    </row>
    <row r="36" spans="1:5" s="64" customFormat="1">
      <c r="A36" s="70"/>
      <c r="B36" s="70"/>
      <c r="C36" s="70"/>
      <c r="D36" s="70"/>
      <c r="E36" s="70"/>
    </row>
    <row r="37" spans="1:5" s="64" customFormat="1">
      <c r="A37" s="70"/>
      <c r="B37" s="70"/>
      <c r="C37" s="70"/>
      <c r="D37" s="70"/>
      <c r="E37" s="70"/>
    </row>
    <row r="38" spans="1:5" s="64" customFormat="1">
      <c r="A38" s="70"/>
      <c r="B38" s="70"/>
      <c r="C38" s="70"/>
      <c r="D38" s="70"/>
      <c r="E38" s="70"/>
    </row>
    <row r="39" spans="1:5" s="64" customFormat="1">
      <c r="A39" s="70"/>
      <c r="B39" s="70"/>
      <c r="C39" s="70"/>
      <c r="D39" s="70"/>
      <c r="E39" s="70"/>
    </row>
    <row r="40" spans="1:5" s="64" customFormat="1">
      <c r="A40" s="70"/>
      <c r="B40" s="70"/>
      <c r="C40" s="70"/>
      <c r="D40" s="70"/>
      <c r="E40" s="70"/>
    </row>
    <row r="41" spans="1:5" s="64" customFormat="1">
      <c r="A41" s="70"/>
      <c r="B41" s="70"/>
      <c r="C41" s="70"/>
      <c r="D41" s="70"/>
      <c r="E41" s="70"/>
    </row>
  </sheetData>
  <mergeCells count="2">
    <mergeCell ref="A13:F13"/>
    <mergeCell ref="A2:F2"/>
  </mergeCells>
  <phoneticPr fontId="1"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showZeros="0" zoomScale="98" zoomScaleNormal="98" workbookViewId="0">
      <pane xSplit="1" ySplit="4" topLeftCell="B5" activePane="bottomRight" state="frozen"/>
      <selection activeCell="H21" sqref="H21"/>
      <selection pane="topRight" activeCell="H21" sqref="H21"/>
      <selection pane="bottomLeft" activeCell="H21" sqref="H21"/>
      <selection pane="bottomRight" activeCell="H21" sqref="H21"/>
    </sheetView>
  </sheetViews>
  <sheetFormatPr defaultRowHeight="14.25"/>
  <cols>
    <col min="1" max="1" width="45.875" style="90" customWidth="1"/>
    <col min="2" max="2" width="10.5" style="90" customWidth="1"/>
    <col min="3" max="3" width="9.875" style="90" customWidth="1"/>
    <col min="4" max="4" width="9.5" style="90" customWidth="1"/>
    <col min="5" max="5" width="9.75" style="91" customWidth="1"/>
    <col min="6" max="6" width="10" style="91" customWidth="1"/>
    <col min="7" max="16384" width="9" style="91"/>
  </cols>
  <sheetData>
    <row r="1" spans="1:6" ht="27.75" customHeight="1">
      <c r="A1" s="89" t="s">
        <v>319</v>
      </c>
      <c r="B1" s="89"/>
      <c r="C1" s="89"/>
    </row>
    <row r="2" spans="1:6" ht="42" customHeight="1">
      <c r="A2" s="139" t="s">
        <v>181</v>
      </c>
      <c r="B2" s="139"/>
      <c r="C2" s="139"/>
      <c r="D2" s="139"/>
      <c r="E2" s="139"/>
      <c r="F2" s="139"/>
    </row>
    <row r="3" spans="1:6" s="94" customFormat="1" ht="27.75" customHeight="1">
      <c r="A3" s="92" t="s">
        <v>172</v>
      </c>
      <c r="B3" s="92"/>
      <c r="C3" s="92"/>
      <c r="D3" s="93"/>
      <c r="E3" s="93"/>
      <c r="F3" s="93" t="s">
        <v>4</v>
      </c>
    </row>
    <row r="4" spans="1:6" s="94" customFormat="1" ht="57.75" customHeight="1">
      <c r="A4" s="95" t="s">
        <v>178</v>
      </c>
      <c r="B4" s="95" t="s">
        <v>179</v>
      </c>
      <c r="C4" s="96" t="s">
        <v>307</v>
      </c>
      <c r="D4" s="96" t="s">
        <v>180</v>
      </c>
      <c r="E4" s="111" t="s">
        <v>347</v>
      </c>
      <c r="F4" s="13" t="s">
        <v>324</v>
      </c>
    </row>
    <row r="5" spans="1:6" s="99" customFormat="1" ht="33.75" customHeight="1">
      <c r="A5" s="97" t="s">
        <v>312</v>
      </c>
      <c r="B5" s="88">
        <v>5310</v>
      </c>
      <c r="C5" s="88">
        <v>22600</v>
      </c>
      <c r="D5" s="88">
        <v>32000</v>
      </c>
      <c r="E5" s="98">
        <f>(D5/B5-1)*100</f>
        <v>502.63653483992465</v>
      </c>
      <c r="F5" s="98">
        <f>(D5/C5-1)*100</f>
        <v>41.592920353982301</v>
      </c>
    </row>
    <row r="6" spans="1:6" s="99" customFormat="1" ht="33.75" customHeight="1">
      <c r="A6" s="97" t="s">
        <v>313</v>
      </c>
      <c r="B6" s="88">
        <v>2131</v>
      </c>
      <c r="C6" s="88">
        <v>19100</v>
      </c>
      <c r="D6" s="88">
        <v>22700</v>
      </c>
      <c r="E6" s="98">
        <f t="shared" ref="E6:E9" si="0">(D6/B6-1)*100</f>
        <v>965.22759267949323</v>
      </c>
      <c r="F6" s="98">
        <f t="shared" ref="F6:F9" si="1">(D6/C6-1)*100</f>
        <v>18.848167539267013</v>
      </c>
    </row>
    <row r="7" spans="1:6" s="99" customFormat="1" ht="33.75" customHeight="1">
      <c r="A7" s="117" t="s">
        <v>314</v>
      </c>
      <c r="B7" s="88">
        <v>3179</v>
      </c>
      <c r="C7" s="88">
        <v>3500</v>
      </c>
      <c r="D7" s="88">
        <v>9300</v>
      </c>
      <c r="E7" s="98">
        <f t="shared" si="0"/>
        <v>192.54482541679772</v>
      </c>
      <c r="F7" s="98">
        <f t="shared" si="1"/>
        <v>165.71428571428569</v>
      </c>
    </row>
    <row r="8" spans="1:6" s="101" customFormat="1" ht="33.75" customHeight="1">
      <c r="A8" s="97" t="s">
        <v>315</v>
      </c>
      <c r="B8" s="88">
        <v>3984</v>
      </c>
      <c r="C8" s="100">
        <v>22200</v>
      </c>
      <c r="D8" s="88">
        <v>30000</v>
      </c>
      <c r="E8" s="98">
        <f t="shared" si="0"/>
        <v>653.01204819277109</v>
      </c>
      <c r="F8" s="98">
        <f t="shared" si="1"/>
        <v>35.13513513513513</v>
      </c>
    </row>
    <row r="9" spans="1:6" s="101" customFormat="1" ht="33.75" customHeight="1">
      <c r="A9" s="102" t="s">
        <v>316</v>
      </c>
      <c r="B9" s="88">
        <v>3984</v>
      </c>
      <c r="C9" s="103">
        <v>22200</v>
      </c>
      <c r="D9" s="88">
        <v>30000</v>
      </c>
      <c r="E9" s="98">
        <f t="shared" si="0"/>
        <v>653.01204819277109</v>
      </c>
      <c r="F9" s="98">
        <f t="shared" si="1"/>
        <v>35.13513513513513</v>
      </c>
    </row>
    <row r="10" spans="1:6" s="99" customFormat="1" ht="31.5" customHeight="1">
      <c r="A10" s="137" t="s">
        <v>350</v>
      </c>
      <c r="B10" s="137"/>
      <c r="C10" s="137"/>
      <c r="D10" s="137"/>
      <c r="E10" s="137"/>
      <c r="F10" s="137"/>
    </row>
    <row r="11" spans="1:6" s="99" customFormat="1" ht="34.5" customHeight="1">
      <c r="A11" s="138" t="s">
        <v>331</v>
      </c>
      <c r="B11" s="138"/>
      <c r="C11" s="138"/>
      <c r="D11" s="138"/>
      <c r="E11" s="138"/>
      <c r="F11" s="138"/>
    </row>
    <row r="12" spans="1:6" s="99" customFormat="1">
      <c r="A12" s="104"/>
      <c r="B12" s="104"/>
      <c r="C12" s="104"/>
      <c r="D12" s="104"/>
    </row>
    <row r="13" spans="1:6" s="99" customFormat="1">
      <c r="A13" s="104"/>
      <c r="B13" s="104"/>
      <c r="C13" s="104"/>
      <c r="D13" s="104"/>
    </row>
    <row r="14" spans="1:6" s="99" customFormat="1">
      <c r="A14" s="104"/>
      <c r="B14" s="104"/>
      <c r="C14" s="104"/>
      <c r="D14" s="105"/>
    </row>
    <row r="15" spans="1:6" s="99" customFormat="1">
      <c r="A15" s="104"/>
      <c r="B15" s="104"/>
      <c r="C15" s="104"/>
      <c r="D15" s="104"/>
    </row>
    <row r="16" spans="1:6" s="99" customFormat="1">
      <c r="A16" s="104"/>
      <c r="B16" s="104"/>
      <c r="C16" s="104"/>
      <c r="D16" s="104"/>
    </row>
    <row r="17" spans="1:4" s="99" customFormat="1">
      <c r="A17" s="104"/>
      <c r="B17" s="104"/>
      <c r="C17" s="104"/>
      <c r="D17" s="104"/>
    </row>
    <row r="18" spans="1:4" s="99" customFormat="1">
      <c r="A18" s="104"/>
      <c r="B18" s="104"/>
      <c r="C18" s="104"/>
      <c r="D18" s="104"/>
    </row>
    <row r="19" spans="1:4" s="99" customFormat="1">
      <c r="A19" s="104"/>
      <c r="B19" s="104"/>
      <c r="C19" s="104"/>
      <c r="D19" s="104"/>
    </row>
    <row r="20" spans="1:4" s="99" customFormat="1">
      <c r="A20" s="104"/>
      <c r="B20" s="104"/>
      <c r="C20" s="104"/>
      <c r="D20" s="104"/>
    </row>
    <row r="21" spans="1:4" s="99" customFormat="1">
      <c r="A21" s="104"/>
      <c r="B21" s="104"/>
      <c r="C21" s="104"/>
      <c r="D21" s="104"/>
    </row>
    <row r="22" spans="1:4" s="99" customFormat="1">
      <c r="A22" s="104"/>
      <c r="B22" s="104"/>
      <c r="C22" s="104"/>
      <c r="D22" s="104"/>
    </row>
    <row r="23" spans="1:4" s="99" customFormat="1">
      <c r="A23" s="104"/>
      <c r="B23" s="104"/>
      <c r="C23" s="104"/>
      <c r="D23" s="104"/>
    </row>
    <row r="24" spans="1:4" s="99" customFormat="1">
      <c r="A24" s="104"/>
      <c r="B24" s="104"/>
      <c r="C24" s="104"/>
      <c r="D24" s="104"/>
    </row>
    <row r="25" spans="1:4" s="99" customFormat="1">
      <c r="A25" s="104"/>
      <c r="B25" s="104"/>
      <c r="C25" s="104"/>
      <c r="D25" s="104"/>
    </row>
    <row r="26" spans="1:4" s="99" customFormat="1">
      <c r="A26" s="104"/>
      <c r="B26" s="104"/>
      <c r="C26" s="104"/>
      <c r="D26" s="104"/>
    </row>
    <row r="27" spans="1:4" s="99" customFormat="1">
      <c r="A27" s="104"/>
      <c r="B27" s="104"/>
      <c r="C27" s="104"/>
      <c r="D27" s="104"/>
    </row>
    <row r="28" spans="1:4" s="99" customFormat="1">
      <c r="A28" s="104"/>
      <c r="B28" s="104"/>
      <c r="C28" s="104"/>
      <c r="D28" s="104"/>
    </row>
    <row r="29" spans="1:4" s="99" customFormat="1">
      <c r="A29" s="104"/>
      <c r="B29" s="104"/>
      <c r="C29" s="104"/>
      <c r="D29" s="104"/>
    </row>
    <row r="30" spans="1:4" s="99" customFormat="1">
      <c r="A30" s="104"/>
      <c r="B30" s="104"/>
      <c r="C30" s="104"/>
      <c r="D30" s="104"/>
    </row>
    <row r="31" spans="1:4" s="99" customFormat="1">
      <c r="A31" s="104"/>
      <c r="B31" s="104"/>
      <c r="C31" s="104"/>
      <c r="D31" s="104"/>
    </row>
    <row r="32" spans="1:4" s="99" customFormat="1">
      <c r="A32" s="104"/>
      <c r="B32" s="104"/>
      <c r="C32" s="104"/>
      <c r="D32" s="104"/>
    </row>
    <row r="33" spans="1:4" s="99" customFormat="1">
      <c r="A33" s="104"/>
      <c r="B33" s="104"/>
      <c r="C33" s="104"/>
      <c r="D33" s="104"/>
    </row>
    <row r="34" spans="1:4" s="99" customFormat="1">
      <c r="A34" s="104"/>
      <c r="B34" s="104"/>
      <c r="C34" s="104"/>
      <c r="D34" s="104"/>
    </row>
    <row r="35" spans="1:4" s="99" customFormat="1">
      <c r="A35" s="104"/>
      <c r="B35" s="104"/>
      <c r="C35" s="104"/>
      <c r="D35" s="104"/>
    </row>
    <row r="36" spans="1:4" s="99" customFormat="1">
      <c r="A36" s="104"/>
      <c r="B36" s="104"/>
      <c r="C36" s="104"/>
      <c r="D36" s="104"/>
    </row>
    <row r="37" spans="1:4" s="99" customFormat="1">
      <c r="A37" s="104"/>
      <c r="B37" s="104"/>
      <c r="C37" s="104"/>
      <c r="D37" s="104"/>
    </row>
    <row r="38" spans="1:4" s="99" customFormat="1">
      <c r="A38" s="104"/>
      <c r="B38" s="104"/>
      <c r="C38" s="104"/>
      <c r="D38" s="104"/>
    </row>
  </sheetData>
  <mergeCells count="3">
    <mergeCell ref="A10:F10"/>
    <mergeCell ref="A11:F11"/>
    <mergeCell ref="A2:F2"/>
  </mergeCells>
  <phoneticPr fontId="1"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9" sqref="I19"/>
    </sheetView>
  </sheetViews>
  <sheetFormatPr defaultRowHeight="13.5"/>
  <sheetData/>
  <phoneticPr fontId="1" type="noConversion"/>
  <pageMargins left="0.7" right="0.7" top="0.75" bottom="0.75" header="0.3" footer="0.3"/>
  <pageSetup paperSize="9"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1" sqref="F31"/>
    </sheetView>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6</vt:i4>
      </vt:variant>
    </vt:vector>
  </HeadingPairs>
  <TitlesOfParts>
    <vt:vector size="15" baseType="lpstr">
      <vt:lpstr>2017一般公共预算收入 </vt:lpstr>
      <vt:lpstr>2017年一般公共预算支出</vt:lpstr>
      <vt:lpstr>2017年功能科目明细表</vt:lpstr>
      <vt:lpstr>2017一般公共预算收支平衡</vt:lpstr>
      <vt:lpstr>2017基金收支</vt:lpstr>
      <vt:lpstr>2017年国有资本经营预算</vt:lpstr>
      <vt:lpstr>2017年社保基金预算收支</vt:lpstr>
      <vt:lpstr>Sheet2</vt:lpstr>
      <vt:lpstr>Sheet3</vt:lpstr>
      <vt:lpstr>'2017基金收支'!Database</vt:lpstr>
      <vt:lpstr>'2017年国有资本经营预算'!Database</vt:lpstr>
      <vt:lpstr>'2017年社保基金预算收支'!Database</vt:lpstr>
      <vt:lpstr>'2017一般公共预算收入 '!Database</vt:lpstr>
      <vt:lpstr>'2017一般公共预算收支平衡'!Database</vt:lpstr>
      <vt:lpstr>'2017年功能科目明细表'!Print_Titles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2017-11-21T06:44:50Z</dcterms:modified>
</cp:coreProperties>
</file>